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Questa_cartella_di_lavoro" defaultThemeVersion="124226"/>
  <mc:AlternateContent xmlns:mc="http://schemas.openxmlformats.org/markup-compatibility/2006">
    <mc:Choice Requires="x15">
      <x15ac:absPath xmlns:x15ac="http://schemas.microsoft.com/office/spreadsheetml/2010/11/ac" url="C:\Users\silvia.marro\Downloads\"/>
    </mc:Choice>
  </mc:AlternateContent>
  <xr:revisionPtr revIDLastSave="0" documentId="8_{F43CB22A-E636-448A-8722-F4E73C26E0B3}" xr6:coauthVersionLast="45" xr6:coauthVersionMax="45" xr10:uidLastSave="{00000000-0000-0000-0000-000000000000}"/>
  <bookViews>
    <workbookView xWindow="-108" yWindow="-108" windowWidth="23256" windowHeight="12600" tabRatio="567" xr2:uid="{00000000-000D-0000-FFFF-FFFF00000000}"/>
  </bookViews>
  <sheets>
    <sheet name="1_Cartiglio " sheetId="33" r:id="rId1"/>
    <sheet name="2_INDICE" sheetId="32" r:id="rId2"/>
    <sheet name="3_SCHEMA" sheetId="30" r:id="rId3"/>
    <sheet name="4-INFORMAZIONI RISULTATI AZIONI" sheetId="28" r:id="rId4"/>
    <sheet name="5-VdR_PdM" sheetId="23" r:id="rId5"/>
    <sheet name="6-VdR_processo" sheetId="22" r:id="rId6"/>
    <sheet name="7-OPPORTUNITA" sheetId="21" r:id="rId7"/>
    <sheet name="8-VERIFICA PARTE TERZA_BOZZA " sheetId="31" r:id="rId8"/>
    <sheet name="Foglio1" sheetId="18" state="hidden" r:id="rId9"/>
    <sheet name="modifiche" sheetId="29" state="hidden" r:id="rId10"/>
    <sheet name="RIASSUNTO" sheetId="7"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a" localSheetId="0">#REF!</definedName>
    <definedName name="a" localSheetId="1">#REF!</definedName>
    <definedName name="a" localSheetId="2">#REF!</definedName>
    <definedName name="a" localSheetId="3">#REF!</definedName>
    <definedName name="a" localSheetId="4">#REF!</definedName>
    <definedName name="a" localSheetId="5">#REF!</definedName>
    <definedName name="a" localSheetId="6">#REF!</definedName>
    <definedName name="a" localSheetId="7">#REF!</definedName>
    <definedName name="a">#REF!</definedName>
    <definedName name="a_GTX14_C18">'[1]Tar GTX1,4 C18'!$D$51</definedName>
    <definedName name="a_GTX14_COOH">'[1]Tar GTX1,4 COOH'!$D$51</definedName>
    <definedName name="aASP" localSheetId="0">'[2]Tar. HPLC ASP'!$D$52</definedName>
    <definedName name="aASP">'[3]Tar. HPLC ASP'!$D$52</definedName>
    <definedName name="aDA" localSheetId="0">'[2]Tar. HPLC DA '!$D$52</definedName>
    <definedName name="aDA">'[3]Tar. HPLC DA '!$D$52</definedName>
    <definedName name="_xlnm.Print_Area" localSheetId="3">'4-INFORMAZIONI RISULTATI AZIONI'!$B$1:$J$44</definedName>
    <definedName name="_xlnm.Print_Area" localSheetId="4">'5-VdR_PdM'!$B$1:$O$17</definedName>
    <definedName name="_xlnm.Print_Area" localSheetId="5">'6-VdR_processo'!$A$12:$L$32</definedName>
    <definedName name="_xlnm.Print_Area">[4]DFMEA!$A$11:$S$33</definedName>
    <definedName name="b" localSheetId="0">#REF!</definedName>
    <definedName name="b" localSheetId="1">#REF!</definedName>
    <definedName name="b" localSheetId="2">#REF!</definedName>
    <definedName name="b" localSheetId="3">#REF!</definedName>
    <definedName name="b" localSheetId="4">#REF!</definedName>
    <definedName name="b" localSheetId="5">#REF!</definedName>
    <definedName name="b" localSheetId="6">#REF!</definedName>
    <definedName name="b" localSheetId="7">#REF!</definedName>
    <definedName name="b">#REF!</definedName>
    <definedName name="b_GTX14_C18">'[1]Tar GTX1,4 C18'!$D$49</definedName>
    <definedName name="b_GTX14_COOH">'[1]Tar GTX1,4 COOH'!$D$49</definedName>
    <definedName name="bASP" localSheetId="0">'[2]Tar. HPLC ASP'!$D$50</definedName>
    <definedName name="bASP">'[3]Tar. HPLC ASP'!$D$50</definedName>
    <definedName name="bDA" localSheetId="0">'[2]Tar. HPLC DA '!$D$50</definedName>
    <definedName name="bDA">'[3]Tar. HPLC DA '!$D$50</definedName>
    <definedName name="Confr">'[5]Verifica Residui'!$T$41</definedName>
    <definedName name="CRMinc" localSheetId="0">#REF!</definedName>
    <definedName name="CRMinc" localSheetId="1">#REF!</definedName>
    <definedName name="CRMinc" localSheetId="2">#REF!</definedName>
    <definedName name="CRMinc" localSheetId="3">#REF!</definedName>
    <definedName name="CRMinc" localSheetId="4">#REF!</definedName>
    <definedName name="CRMinc" localSheetId="5">#REF!</definedName>
    <definedName name="CRMinc" localSheetId="6">#REF!</definedName>
    <definedName name="CRMinc" localSheetId="7">#REF!</definedName>
    <definedName name="CRMinc">#REF!</definedName>
    <definedName name="Dflof">[5]ANOVA!$I$16</definedName>
    <definedName name="Dfpe">[5]ANOVA!$I$17</definedName>
    <definedName name="Dt">'[6]Ver res GTX1,4 COOH'!$R$25</definedName>
    <definedName name="eni">'[1]Ver res GTX1,4 COOH'!$D$11:$D$19</definedName>
    <definedName name="Fpcalc">[5]Mandel!$G$45</definedName>
    <definedName name="Fpcrit">[5]Mandel!$G$46</definedName>
    <definedName name="hi">'[1]Ver res GTX1,4 COOH'!$B$11:$B$19</definedName>
    <definedName name="ID">[7]Dati!$A$4:$A$33</definedName>
    <definedName name="lc">[8]Dati!$J$10</definedName>
    <definedName name="level" localSheetId="0">#REF!</definedName>
    <definedName name="level" localSheetId="1">#REF!</definedName>
    <definedName name="level" localSheetId="2">#REF!</definedName>
    <definedName name="level" localSheetId="3">#REF!</definedName>
    <definedName name="level" localSheetId="4">#REF!</definedName>
    <definedName name="level" localSheetId="5">#REF!</definedName>
    <definedName name="level" localSheetId="6">#REF!</definedName>
    <definedName name="level" localSheetId="7">#REF!</definedName>
    <definedName name="level">#REF!</definedName>
    <definedName name="m" localSheetId="0">#REF!</definedName>
    <definedName name="m" localSheetId="1">#REF!</definedName>
    <definedName name="m" localSheetId="2">#REF!</definedName>
    <definedName name="m" localSheetId="3">#REF!</definedName>
    <definedName name="m" localSheetId="4">#REF!</definedName>
    <definedName name="m" localSheetId="5">#REF!</definedName>
    <definedName name="m" localSheetId="6">#REF!</definedName>
    <definedName name="m" localSheetId="7">#REF!</definedName>
    <definedName name="m">#REF!</definedName>
    <definedName name="mc" localSheetId="0">#REF!</definedName>
    <definedName name="mc" localSheetId="1">#REF!</definedName>
    <definedName name="mc" localSheetId="2">#REF!</definedName>
    <definedName name="mc" localSheetId="3">#REF!</definedName>
    <definedName name="mc" localSheetId="4">#REF!</definedName>
    <definedName name="mc" localSheetId="5">#REF!</definedName>
    <definedName name="mc" localSheetId="6">#REF!</definedName>
    <definedName name="mc" localSheetId="7">#REF!</definedName>
    <definedName name="mc">#REF!</definedName>
    <definedName name="MSS" localSheetId="1">#REF!</definedName>
    <definedName name="MSS" localSheetId="2">#REF!</definedName>
    <definedName name="MSS" localSheetId="3">#REF!</definedName>
    <definedName name="MSS" localSheetId="4">#REF!</definedName>
    <definedName name="MSS" localSheetId="5">#REF!</definedName>
    <definedName name="MSS" localSheetId="6">#REF!</definedName>
    <definedName name="MSS" localSheetId="7">#REF!</definedName>
    <definedName name="MSS">#REF!</definedName>
    <definedName name="n" localSheetId="1">#REF!</definedName>
    <definedName name="n" localSheetId="2">#REF!</definedName>
    <definedName name="n" localSheetId="3">#REF!</definedName>
    <definedName name="n" localSheetId="4">#REF!</definedName>
    <definedName name="n" localSheetId="5">#REF!</definedName>
    <definedName name="n" localSheetId="6">#REF!</definedName>
    <definedName name="n" localSheetId="7">#REF!</definedName>
    <definedName name="n">#REF!</definedName>
    <definedName name="n.tot">'[6]Ver res GTX1,4 COOH'!$R$24</definedName>
    <definedName name="n_livelli">'[1]Tar GTX1,4 COOH'!$E$11</definedName>
    <definedName name="nASP" localSheetId="0">'[2]Tar. HPLC ASP'!$E$12</definedName>
    <definedName name="nASP">'[3]Tar. HPLC ASP'!$E$12</definedName>
    <definedName name="nDA" localSheetId="0">'[2]Tar. HPLC DA '!$E$12</definedName>
    <definedName name="nDA">'[3]Tar. HPLC DA '!$E$12</definedName>
    <definedName name="nN">'[1]Ver res GTX1,4 COOH'!$R$21</definedName>
    <definedName name="nP">'[1]Ver res GTX1,4 COOH'!$R$20</definedName>
    <definedName name="nseq">'[6]Ver res GTX1,4 COOH'!$S$20</definedName>
    <definedName name="ntot" localSheetId="0">#REF!</definedName>
    <definedName name="ntot" localSheetId="1">#REF!</definedName>
    <definedName name="ntot" localSheetId="2">#REF!</definedName>
    <definedName name="ntot" localSheetId="3">#REF!</definedName>
    <definedName name="ntot" localSheetId="4">#REF!</definedName>
    <definedName name="ntot" localSheetId="5">#REF!</definedName>
    <definedName name="ntot" localSheetId="6">#REF!</definedName>
    <definedName name="ntot" localSheetId="7">#REF!</definedName>
    <definedName name="ntot">#REF!</definedName>
    <definedName name="OA" localSheetId="0">#REF!</definedName>
    <definedName name="OA" localSheetId="1">#REF!</definedName>
    <definedName name="OA" localSheetId="2">#REF!</definedName>
    <definedName name="OA" localSheetId="3">#REF!</definedName>
    <definedName name="OA" localSheetId="4">#REF!</definedName>
    <definedName name="OA" localSheetId="5">#REF!</definedName>
    <definedName name="OA" localSheetId="6">#REF!</definedName>
    <definedName name="OA" localSheetId="7">#REF!</definedName>
    <definedName name="OA">#REF!</definedName>
    <definedName name="qmedio" localSheetId="0">#REF!</definedName>
    <definedName name="qmedio" localSheetId="1">#REF!</definedName>
    <definedName name="qmedio" localSheetId="2">#REF!</definedName>
    <definedName name="qmedio" localSheetId="3">#REF!</definedName>
    <definedName name="qmedio" localSheetId="4">#REF!</definedName>
    <definedName name="qmedio" localSheetId="5">#REF!</definedName>
    <definedName name="qmedio" localSheetId="6">#REF!</definedName>
    <definedName name="qmedio" localSheetId="7">#REF!</definedName>
    <definedName name="qmedio">#REF!</definedName>
    <definedName name="qr" localSheetId="0">#REF!</definedName>
    <definedName name="qr" localSheetId="1">#REF!</definedName>
    <definedName name="qr" localSheetId="2">#REF!</definedName>
    <definedName name="qr" localSheetId="3">#REF!</definedName>
    <definedName name="qr" localSheetId="4">#REF!</definedName>
    <definedName name="qr" localSheetId="5">#REF!</definedName>
    <definedName name="qr" localSheetId="6">#REF!</definedName>
    <definedName name="qr" localSheetId="7">#REF!</definedName>
    <definedName name="qr">#REF!</definedName>
    <definedName name="sresidui" localSheetId="0">#REF!</definedName>
    <definedName name="sresidui" localSheetId="1">#REF!</definedName>
    <definedName name="sresidui" localSheetId="2">#REF!</definedName>
    <definedName name="sresidui" localSheetId="3">#REF!</definedName>
    <definedName name="sresidui" localSheetId="4">#REF!</definedName>
    <definedName name="sresidui" localSheetId="5">#REF!</definedName>
    <definedName name="sresidui" localSheetId="6">#REF!</definedName>
    <definedName name="sresidui" localSheetId="7">#REF!</definedName>
    <definedName name="sresidui">#REF!</definedName>
    <definedName name="sresiduiASP" localSheetId="0">'[2]Tar. HPLC ASP'!$D$48</definedName>
    <definedName name="sresiduiASP">'[3]Tar. HPLC ASP'!$D$48</definedName>
    <definedName name="sresiduiDA" localSheetId="0">'[2]Tar. HPLC DA '!$D$48</definedName>
    <definedName name="sresiduiDA">'[3]Tar. HPLC DA '!$D$48</definedName>
    <definedName name="SSLOF">[5]ANOVA!$P$4:$P$33</definedName>
    <definedName name="SSx" localSheetId="0">#REF!</definedName>
    <definedName name="SSx" localSheetId="1">#REF!</definedName>
    <definedName name="SSx" localSheetId="2">#REF!</definedName>
    <definedName name="SSx" localSheetId="3">#REF!</definedName>
    <definedName name="SSx" localSheetId="4">#REF!</definedName>
    <definedName name="SSx" localSheetId="5">#REF!</definedName>
    <definedName name="SSx" localSheetId="6">#REF!</definedName>
    <definedName name="SSx" localSheetId="7">#REF!</definedName>
    <definedName name="SSx">#REF!</definedName>
    <definedName name="sy">'[1]Tar GTX1,4 COOH'!$D$47</definedName>
    <definedName name="sym">[8]Dati!$K$10</definedName>
    <definedName name="_xlnm.Print_Titles" localSheetId="3">'4-INFORMAZIONI RISULTATI AZIONI'!$1:$5</definedName>
    <definedName name="_xlnm.Print_Titles" localSheetId="5">'6-VdR_processo'!$1:$7</definedName>
    <definedName name="_xlnm.Print_Titles">[4]DFMEA!$1:$10</definedName>
    <definedName name="tval" localSheetId="0">#REF!</definedName>
    <definedName name="tval" localSheetId="1">#REF!</definedName>
    <definedName name="tval" localSheetId="2">#REF!</definedName>
    <definedName name="tval" localSheetId="3">#REF!</definedName>
    <definedName name="tval" localSheetId="4">#REF!</definedName>
    <definedName name="tval" localSheetId="5">#REF!</definedName>
    <definedName name="tval" localSheetId="6">#REF!</definedName>
    <definedName name="tval" localSheetId="7">#REF!</definedName>
    <definedName name="tval">#REF!</definedName>
    <definedName name="Ub" localSheetId="0">#REF!</definedName>
    <definedName name="Ub" localSheetId="1">#REF!</definedName>
    <definedName name="Ub" localSheetId="2">#REF!</definedName>
    <definedName name="Ub" localSheetId="3">#REF!</definedName>
    <definedName name="Ub" localSheetId="4">#REF!</definedName>
    <definedName name="Ub" localSheetId="5">#REF!</definedName>
    <definedName name="Ub" localSheetId="6">#REF!</definedName>
    <definedName name="Ub" localSheetId="7">#REF!</definedName>
    <definedName name="Ub">#REF!</definedName>
    <definedName name="Up" localSheetId="0">#REF!</definedName>
    <definedName name="Up" localSheetId="1">#REF!</definedName>
    <definedName name="Up" localSheetId="2">#REF!</definedName>
    <definedName name="Up" localSheetId="3">#REF!</definedName>
    <definedName name="Up" localSheetId="4">#REF!</definedName>
    <definedName name="Up" localSheetId="5">#REF!</definedName>
    <definedName name="Up" localSheetId="6">#REF!</definedName>
    <definedName name="Up" localSheetId="7">#REF!</definedName>
    <definedName name="Up">#REF!</definedName>
    <definedName name="Ur" localSheetId="1">#REF!</definedName>
    <definedName name="Ur" localSheetId="2">#REF!</definedName>
    <definedName name="Ur" localSheetId="3">#REF!</definedName>
    <definedName name="Ur" localSheetId="4">#REF!</definedName>
    <definedName name="Ur" localSheetId="5">#REF!</definedName>
    <definedName name="Ur" localSheetId="6">#REF!</definedName>
    <definedName name="Ur" localSheetId="7">#REF!</definedName>
    <definedName name="Ur">#REF!</definedName>
    <definedName name="Urif" localSheetId="1">#REF!</definedName>
    <definedName name="Urif" localSheetId="2">#REF!</definedName>
    <definedName name="Urif" localSheetId="3">#REF!</definedName>
    <definedName name="Urif" localSheetId="4">#REF!</definedName>
    <definedName name="Urif" localSheetId="5">#REF!</definedName>
    <definedName name="Urif" localSheetId="6">#REF!</definedName>
    <definedName name="Urif" localSheetId="7">#REF!</definedName>
    <definedName name="Urif">#REF!</definedName>
    <definedName name="Urip" localSheetId="1">#REF!</definedName>
    <definedName name="Urip" localSheetId="2">#REF!</definedName>
    <definedName name="Urip" localSheetId="3">#REF!</definedName>
    <definedName name="Urip" localSheetId="4">#REF!</definedName>
    <definedName name="Urip" localSheetId="5">#REF!</definedName>
    <definedName name="Urip" localSheetId="6">#REF!</definedName>
    <definedName name="Urip" localSheetId="7">#REF!</definedName>
    <definedName name="Urip">#REF!</definedName>
    <definedName name="ùrip" localSheetId="1">#REF!</definedName>
    <definedName name="ùrip" localSheetId="2">#REF!</definedName>
    <definedName name="ùrip" localSheetId="3">#REF!</definedName>
    <definedName name="ùrip" localSheetId="4">#REF!</definedName>
    <definedName name="ùrip" localSheetId="5">#REF!</definedName>
    <definedName name="ùrip" localSheetId="6">#REF!</definedName>
    <definedName name="ùrip" localSheetId="7">#REF!</definedName>
    <definedName name="ùrip">#REF!</definedName>
    <definedName name="Uvol.e" localSheetId="1">#REF!</definedName>
    <definedName name="Uvol.e" localSheetId="2">#REF!</definedName>
    <definedName name="Uvol.e" localSheetId="3">#REF!</definedName>
    <definedName name="Uvol.e" localSheetId="4">#REF!</definedName>
    <definedName name="Uvol.e" localSheetId="5">#REF!</definedName>
    <definedName name="Uvol.e" localSheetId="6">#REF!</definedName>
    <definedName name="Uvol.e" localSheetId="7">#REF!</definedName>
    <definedName name="Uvol.e">#REF!</definedName>
    <definedName name="X">'[1]Tar GTX1,4 COOH'!$B$17:$B$43</definedName>
    <definedName name="XASP" localSheetId="0">'[2]Tar. HPLC ASP'!$B$18:$B$44</definedName>
    <definedName name="XASP">'[3]Tar. HPLC ASP'!$B$18:$B$44</definedName>
    <definedName name="XX" localSheetId="0">'[1]Tar STX'!#REF!</definedName>
    <definedName name="XX" localSheetId="1">'[1]Tar STX'!#REF!</definedName>
    <definedName name="XX" localSheetId="2">'[1]Tar STX'!#REF!</definedName>
    <definedName name="XX" localSheetId="3">'[1]Tar STX'!#REF!</definedName>
    <definedName name="XX" localSheetId="4">'[1]Tar STX'!#REF!</definedName>
    <definedName name="XX" localSheetId="5">'[1]Tar STX'!#REF!</definedName>
    <definedName name="XX" localSheetId="6">'[1]Tar STX'!#REF!</definedName>
    <definedName name="XX" localSheetId="7">'[1]Tar STX'!#REF!</definedName>
    <definedName name="XX">'[1]Tar STX'!#REF!</definedName>
    <definedName name="Y">'[1]Tar GTX1,4 COOH'!$D$17:$D$43</definedName>
    <definedName name="Ym">'[1]Tar GTX1,4 COOH'!$G$44</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 i="22" l="1"/>
  <c r="C2" i="23"/>
  <c r="I35" i="21" l="1"/>
  <c r="F60" i="22" l="1"/>
  <c r="J60" i="22"/>
  <c r="J62" i="22"/>
  <c r="F37" i="22"/>
  <c r="I13" i="23" l="1"/>
  <c r="O11" i="23"/>
  <c r="L11" i="23"/>
  <c r="I11" i="23"/>
  <c r="I13" i="21" l="1"/>
  <c r="I14" i="21"/>
  <c r="F41" i="22"/>
  <c r="J58" i="22"/>
  <c r="I63" i="22"/>
  <c r="F62" i="22"/>
  <c r="G62" i="22" l="1"/>
  <c r="F61" i="22" l="1"/>
  <c r="G61" i="22" s="1"/>
  <c r="G60" i="22" l="1"/>
  <c r="E35" i="21" l="1"/>
  <c r="L1" i="23" l="1"/>
  <c r="O13" i="23"/>
  <c r="E15" i="21" l="1"/>
  <c r="I15" i="21"/>
  <c r="F52" i="22" l="1"/>
  <c r="F51" i="22"/>
  <c r="L35" i="21" l="1"/>
  <c r="I36" i="21"/>
  <c r="I34" i="21"/>
  <c r="E36" i="21"/>
  <c r="E34" i="21"/>
  <c r="I23" i="21"/>
  <c r="I22" i="21"/>
  <c r="I21" i="21"/>
  <c r="I20" i="21"/>
  <c r="I12" i="21"/>
  <c r="E20" i="21"/>
  <c r="F36" i="21" l="1"/>
  <c r="F35" i="21" s="1"/>
  <c r="F23" i="21"/>
  <c r="F34" i="21"/>
  <c r="F22" i="21"/>
  <c r="F21" i="21"/>
  <c r="F15" i="21"/>
  <c r="E12" i="21"/>
  <c r="E11" i="21"/>
  <c r="F37" i="21" l="1"/>
  <c r="F12" i="21"/>
  <c r="F16" i="21" s="1"/>
  <c r="F59" i="22"/>
  <c r="F58" i="22"/>
  <c r="F53" i="22"/>
  <c r="F50" i="22"/>
  <c r="F47" i="22"/>
  <c r="E48" i="22" s="1"/>
  <c r="F46" i="22"/>
  <c r="F43" i="22"/>
  <c r="F42" i="22"/>
  <c r="J37" i="22"/>
  <c r="G37" i="22" s="1"/>
  <c r="F36" i="22"/>
  <c r="F35" i="22"/>
  <c r="J28" i="22"/>
  <c r="F28" i="22"/>
  <c r="J27" i="22"/>
  <c r="F27" i="22"/>
  <c r="J26" i="22"/>
  <c r="F26" i="22"/>
  <c r="J25" i="22"/>
  <c r="F25" i="22"/>
  <c r="F24" i="22"/>
  <c r="F23" i="22"/>
  <c r="J23" i="22"/>
  <c r="J22" i="22"/>
  <c r="F22" i="22"/>
  <c r="J21" i="22"/>
  <c r="F21" i="22"/>
  <c r="F17" i="22"/>
  <c r="G17" i="22" s="1"/>
  <c r="F16" i="22"/>
  <c r="F15" i="22"/>
  <c r="L14" i="23"/>
  <c r="I14" i="23"/>
  <c r="F14" i="23"/>
  <c r="F13" i="23"/>
  <c r="Q13" i="23" s="1"/>
  <c r="F11" i="23"/>
  <c r="E55" i="22" l="1"/>
  <c r="G28" i="22"/>
  <c r="G27" i="22"/>
  <c r="G26" i="22"/>
  <c r="G25" i="22"/>
  <c r="Q14" i="23"/>
  <c r="G58" i="22"/>
  <c r="F63" i="22" s="1"/>
  <c r="E63" i="22" s="1"/>
  <c r="E44" i="22"/>
  <c r="G38" i="22"/>
  <c r="F38" i="22" s="1"/>
  <c r="G22" i="22"/>
  <c r="G23" i="22"/>
  <c r="G21" i="22"/>
  <c r="Q11" i="23"/>
  <c r="D28" i="28" l="1"/>
  <c r="F39" i="22"/>
  <c r="Q15" i="23"/>
  <c r="K7" i="31" l="1"/>
  <c r="K1" i="21"/>
  <c r="J1" i="22"/>
  <c r="G1" i="28"/>
  <c r="F1" i="30"/>
  <c r="F1" i="32"/>
  <c r="C1" i="32"/>
  <c r="C2" i="32"/>
  <c r="C4" i="32"/>
  <c r="C2" i="22"/>
  <c r="C1" i="22"/>
  <c r="C1" i="23"/>
  <c r="C4" i="30"/>
  <c r="C2" i="30"/>
  <c r="C1" i="30"/>
  <c r="C4" i="28"/>
  <c r="C2" i="28"/>
  <c r="C1" i="28"/>
  <c r="R1" i="33"/>
  <c r="L24" i="31" l="1"/>
  <c r="C31" i="31" s="1"/>
  <c r="D31" i="31" s="1"/>
  <c r="K24" i="31"/>
  <c r="I24" i="31"/>
  <c r="G24" i="31"/>
  <c r="L23" i="31"/>
  <c r="C30" i="31" s="1"/>
  <c r="D30" i="31" s="1"/>
  <c r="K23" i="31"/>
  <c r="I23" i="31"/>
  <c r="G23" i="31"/>
  <c r="Q16" i="23" l="1"/>
  <c r="C40" i="28"/>
  <c r="B40" i="28"/>
  <c r="D40" i="28" l="1"/>
  <c r="D15" i="23"/>
  <c r="D16" i="23" l="1"/>
  <c r="D41" i="28" s="1"/>
  <c r="C41" i="28"/>
  <c r="G59" i="22"/>
  <c r="G63" i="22" s="1"/>
  <c r="J38" i="22"/>
  <c r="G24" i="22"/>
  <c r="G29" i="22" s="1"/>
  <c r="G16" i="22"/>
  <c r="G15" i="22"/>
  <c r="E28" i="28" l="1"/>
  <c r="F18" i="22"/>
  <c r="D18" i="22" l="1"/>
  <c r="F31" i="22"/>
  <c r="B28" i="28" s="1"/>
  <c r="B29" i="28" s="1"/>
  <c r="C28" i="28"/>
  <c r="C29" i="28" s="1"/>
  <c r="E39" i="22"/>
  <c r="E31" i="22" l="1"/>
  <c r="E29" i="28" l="1"/>
  <c r="F11" i="21"/>
  <c r="F20" i="21" l="1"/>
  <c r="F24" i="21" l="1"/>
  <c r="E24" i="21" s="1"/>
  <c r="G24" i="21"/>
  <c r="E37" i="21"/>
  <c r="H40" i="28" s="1"/>
  <c r="G42" i="21" l="1"/>
  <c r="E16" i="21"/>
  <c r="E26" i="21" s="1"/>
  <c r="D29" i="28" l="1"/>
  <c r="F29" i="28" s="1"/>
  <c r="C23" i="28" s="1"/>
  <c r="H28" i="28" l="1"/>
  <c r="B30" i="28" l="1"/>
  <c r="D30" i="28"/>
  <c r="C30" i="28"/>
  <c r="E30" i="28"/>
  <c r="E40" i="28" l="1"/>
  <c r="F40" i="28" l="1"/>
  <c r="I40" i="28" l="1"/>
  <c r="J40" i="28" s="1"/>
  <c r="G40" i="28"/>
  <c r="E41" i="28" l="1"/>
</calcChain>
</file>

<file path=xl/sharedStrings.xml><?xml version="1.0" encoding="utf-8"?>
<sst xmlns="http://schemas.openxmlformats.org/spreadsheetml/2006/main" count="571" uniqueCount="411">
  <si>
    <t>BASSO</t>
  </si>
  <si>
    <t>MEDIO</t>
  </si>
  <si>
    <t>GRAVITA</t>
  </si>
  <si>
    <t>10-9</t>
  </si>
  <si>
    <t>8-7</t>
  </si>
  <si>
    <t>6-5</t>
  </si>
  <si>
    <t>4-3</t>
  </si>
  <si>
    <t>2-1</t>
  </si>
  <si>
    <t>ESTREMO</t>
  </si>
  <si>
    <t>MOLTO ALTO</t>
  </si>
  <si>
    <t>ALTO</t>
  </si>
  <si>
    <t>MODERATO</t>
  </si>
  <si>
    <t>LIEVE</t>
  </si>
  <si>
    <t>PROBABILITA</t>
  </si>
  <si>
    <t>FREQUENTE</t>
  </si>
  <si>
    <t>PROBABILE</t>
  </si>
  <si>
    <t>REMOTA</t>
  </si>
  <si>
    <t>IMPROBABILE</t>
  </si>
  <si>
    <t>RIVELABILITA'</t>
  </si>
  <si>
    <t>QUASI IMPOSSIBILE</t>
  </si>
  <si>
    <t>BASSA</t>
  </si>
  <si>
    <t>ALTA</t>
  </si>
  <si>
    <t>QUASI CERTA</t>
  </si>
  <si>
    <t>OCCASIONALE</t>
  </si>
  <si>
    <t>0-150</t>
  </si>
  <si>
    <t>151-300</t>
  </si>
  <si>
    <t>301-648</t>
  </si>
  <si>
    <t>MEDIO ALTO</t>
  </si>
  <si>
    <t>&gt; 648</t>
  </si>
  <si>
    <t>STAGIONALITA</t>
  </si>
  <si>
    <t>LOCALIZZAZIONE DEI PUNTI DI CAMPIONAMENTO</t>
  </si>
  <si>
    <t>• VALUTAZIONE DELLE TOSSICITA’ DELLE ALGHE</t>
  </si>
  <si>
    <t>• CAMPIONAMENTO MOLLUSCHI_SPECIE INDICATORE</t>
  </si>
  <si>
    <t>• Identificazione Specie indicatore</t>
  </si>
  <si>
    <t xml:space="preserve">• Verbale di campionamento indicante </t>
  </si>
  <si>
    <t>SPECIE CAMPIONATA</t>
  </si>
  <si>
    <t>METODI DI ANALISI</t>
  </si>
  <si>
    <t>• I dati storici sono tali da definire un trend e individuare dei periodi di “rischio”</t>
  </si>
  <si>
    <t>PUNTI CRITICI DEL PROCESSO</t>
  </si>
  <si>
    <t>ATTIVITA CONSIDERATE</t>
  </si>
  <si>
    <t>Campionamento viene eseguito con cadenza</t>
  </si>
  <si>
    <t>i punti di campionamento sono ben identificati e georeferenziati</t>
  </si>
  <si>
    <t>sono noti dati relativi alla idrografia, fenomeni di upwellings, fronti, correnti, effetti di marea;</t>
  </si>
  <si>
    <t>se "SI" i dati raccolti si riferiscono</t>
  </si>
  <si>
    <t>è nota la batimetria</t>
  </si>
  <si>
    <t xml:space="preserve">esistono modelli idrodinamici che interpolano i dati raccolti </t>
  </si>
  <si>
    <t xml:space="preserve">esistono dei dati storici relativi ad almeno tre anni consecutivi  in cui si evidenzia che per determinati periodi non è stato registrato alcun evento di fioritura tossico o presenza di biotossine marine; </t>
  </si>
  <si>
    <t>SI</t>
  </si>
  <si>
    <t>settimanale</t>
  </si>
  <si>
    <t>quindicinale</t>
  </si>
  <si>
    <t>mensile</t>
  </si>
  <si>
    <t>altro</t>
  </si>
  <si>
    <t>NO</t>
  </si>
  <si>
    <t>NON SO</t>
  </si>
  <si>
    <t>non so</t>
  </si>
  <si>
    <t>&lt; 3 anni</t>
  </si>
  <si>
    <t>&gt; 3 anni</t>
  </si>
  <si>
    <t>sono noti dati chimo-fisici dell'area (T°; pH, salinità ossigeno disciolto)</t>
  </si>
  <si>
    <t>5-10</t>
  </si>
  <si>
    <t>&lt; 5 gg</t>
  </si>
  <si>
    <t>&gt; 10 gg</t>
  </si>
  <si>
    <t>PT</t>
  </si>
  <si>
    <t>confronti inter-lab</t>
  </si>
  <si>
    <t>vedi art. 56 REG UE 2019/627 Prescrizioni in materia di indagine sanitaria</t>
  </si>
  <si>
    <t>TIPOLOGIA DI IMPIANTO</t>
  </si>
  <si>
    <t>VALUTAZIONE CAMPIONAMENTO</t>
  </si>
  <si>
    <t>I dati vengono utilizzati nel modello</t>
  </si>
  <si>
    <t>Campionamento statisticamente rappresentativo in funzione dei dati storici</t>
  </si>
  <si>
    <t>LOCALI</t>
  </si>
  <si>
    <t>NAZIONALI</t>
  </si>
  <si>
    <t>EUROPEI</t>
  </si>
  <si>
    <t>ALTRO</t>
  </si>
  <si>
    <t>entrambi</t>
  </si>
  <si>
    <t>gli eventi sono stati registrati</t>
  </si>
  <si>
    <t>mancata individuazione della tossicità</t>
  </si>
  <si>
    <t>prodotto non ritirato</t>
  </si>
  <si>
    <t>la intossicazione è dovuta a</t>
  </si>
  <si>
    <t>compatibilmente con il periodo di sospensione</t>
  </si>
  <si>
    <t>ESECUZIONE ATTIVITA'</t>
  </si>
  <si>
    <t xml:space="preserve">OSA </t>
  </si>
  <si>
    <t>VALUTAZIONE RISCHIO DA PIANO DI MONITORAGGIO</t>
  </si>
  <si>
    <t>no</t>
  </si>
  <si>
    <t>esistono fenomeni di Vertical mixing nella colonna d’acqua</t>
  </si>
  <si>
    <t>esistono dei modelli previsionali che consentono di valutare oggettivamente la circolazione degli inquinanti e delle masse algali, elaborati sulla base di dati pregressi</t>
  </si>
  <si>
    <t>valori soglia per biotossine</t>
  </si>
  <si>
    <t>ultimi 3 anni</t>
  </si>
  <si>
    <t>nessun evento</t>
  </si>
  <si>
    <t>Scelta dei punti di campionamento più rappresentativi in funzione dei dati storici (scelta dell’area più esposta a contaminazione)</t>
  </si>
  <si>
    <t>elenco specie</t>
  </si>
  <si>
    <t>mitili</t>
  </si>
  <si>
    <t>cappesante</t>
  </si>
  <si>
    <t>Formazione del personale addetto al campionamento</t>
  </si>
  <si>
    <t>Esistenza di una procedura di campionamento accurata che consente un campionamento rappresentativo</t>
  </si>
  <si>
    <t>Esistenza di una LISTA di alghe in ordine di tossicità e raccolte per tossina-prodotta</t>
  </si>
  <si>
    <t xml:space="preserve"> Capacità di filtrazione (alto  o basso potere filtrante)</t>
  </si>
  <si>
    <t>Analisi biotossine e fito nello stesso lab</t>
  </si>
  <si>
    <t>Conformi ai requisiti del Reg UE 2019/627 ALLEGATO V per le biotossine</t>
  </si>
  <si>
    <t>contributo</t>
  </si>
  <si>
    <t>%</t>
  </si>
  <si>
    <t>0,1-3000</t>
  </si>
  <si>
    <t>3001-10000</t>
  </si>
  <si>
    <t>&gt;10000</t>
  </si>
  <si>
    <t>il tempo di refertazione è congruo con la frequenza di campionamento</t>
  </si>
  <si>
    <t>vedi anche art 56 del Reg UE 2019/627</t>
  </si>
  <si>
    <t>CAMPIONAMENTO E ANALISI FITOPLANCTON</t>
  </si>
  <si>
    <t xml:space="preserve">il sistema di early warning si applica </t>
  </si>
  <si>
    <t>sono intervenute azioni correttive nel caso di evidenza di intossicazioni</t>
  </si>
  <si>
    <t>nel caso di registrazione di eventi di intossicazione umana</t>
  </si>
  <si>
    <t>a seguito della applicazione della correzione sono stati registrati nuovi episodi</t>
  </si>
  <si>
    <t>i dati storici consentono di fare delle previsioni  (es: tempo impiegato dal MB a accumulare la tossina etc)</t>
  </si>
  <si>
    <t>&lt; settimanale</t>
  </si>
  <si>
    <t xml:space="preserve">ATTIVITA' IMPLEMENTATE A SUPPORTO </t>
  </si>
  <si>
    <t>nella fase di programmazione del monitoraggio sono state prese in considerazione le seguenti informazioni relative alla area: ciclo produttivo e durata , produzione, eventuale fermo pesca; periodo di raccolta</t>
  </si>
  <si>
    <t xml:space="preserve">nel caso di condizioni meteo avverse o in caso di impossibilità ad eseguire il campionamento </t>
  </si>
  <si>
    <t>campionamento annullato</t>
  </si>
  <si>
    <t>si provvede a campionare le altre specie</t>
  </si>
  <si>
    <t>si vieta la raccolta</t>
  </si>
  <si>
    <t>A</t>
  </si>
  <si>
    <t>V1</t>
  </si>
  <si>
    <t>RISCHIO VALUTATO DA PdM</t>
  </si>
  <si>
    <t>V2</t>
  </si>
  <si>
    <t>V3</t>
  </si>
  <si>
    <t>V4</t>
  </si>
  <si>
    <t>O1</t>
  </si>
  <si>
    <t>OPPORTUNITA'</t>
  </si>
  <si>
    <t>V1-A</t>
  </si>
  <si>
    <t>V1-B</t>
  </si>
  <si>
    <t>si</t>
  </si>
  <si>
    <t>V3-A</t>
  </si>
  <si>
    <t>P1</t>
  </si>
  <si>
    <t>P2</t>
  </si>
  <si>
    <t>P3</t>
  </si>
  <si>
    <t>rappresentativo della colonna d'acqua (quant)</t>
  </si>
  <si>
    <t>V3-B</t>
  </si>
  <si>
    <t>campionamento fitoplancton e molluschi</t>
  </si>
  <si>
    <t>valori soglia per il fitoplancton</t>
  </si>
  <si>
    <t xml:space="preserve">stima del rischio PdM </t>
  </si>
  <si>
    <t>RISCHIO VALUTATO DA PdM pianficazione e frequenza taratura (P1)</t>
  </si>
  <si>
    <t>COMPLESSIVA (compresi altri fattori) P1-P2-P3</t>
  </si>
  <si>
    <t>% P1</t>
  </si>
  <si>
    <t>V1_VALUTAZIONE RISCHIO DA LOCALIZZAZIONE PUNTI DI CAMPIONAMENTO</t>
  </si>
  <si>
    <t>V2-VALUTAZIONE RISCHIO DEL NUMERO RAPPRESENTATIVO DEI PUNTI DI CAMPIONAMENTO</t>
  </si>
  <si>
    <t>V3-CAMPIONAMENTO FITOPLANCTON E MB</t>
  </si>
  <si>
    <t>V4-ANALISI LAB</t>
  </si>
  <si>
    <t>RISCHIO CAMPIONAMENTO COMPLESSIVO</t>
  </si>
  <si>
    <t>il Controllo rafforzato viene attivato in seguito ad un superamento dei limiti di early warning</t>
  </si>
  <si>
    <t>se il rischio risulta ELEVATO occorre procedere con la compilazione della parte Opportunità O</t>
  </si>
  <si>
    <t>sono disponibili Informazioni storiche di base tra cui i dati delle tossine e delle specie algali tossiche rilevate</t>
  </si>
  <si>
    <t>da compilare solo nel caso in cui O1_SI</t>
  </si>
  <si>
    <t xml:space="preserve">in caso di sospensione del campionamento  per un certo periodo in relazione a valutazioni condotte su dati storici viene garantito il campionamento di almeno 1 pto per la raccolta dati - della specie “indicatrici” sentinella </t>
  </si>
  <si>
    <t>il campionamento del punto sentinella viene effettuato con una cadenza</t>
  </si>
  <si>
    <t>il sistema di early warning adottato consente di intercettare il fenomeno al suo manifestarsi</t>
  </si>
  <si>
    <t>non si dispongono ancora di dati sufficienti</t>
  </si>
  <si>
    <t>VALUTAZIONE FREQUENZA EVENTI DI INTOSSICAZIONE</t>
  </si>
  <si>
    <t>sono stati registrati Eventi di tossicità ed intossicazione umana</t>
  </si>
  <si>
    <r>
      <t xml:space="preserve">in caso di un sospetto o non conformità biotossicologica; chimica o microbiologica è stato previsto nel piano di monitoraggio un </t>
    </r>
    <r>
      <rPr>
        <b/>
        <sz val="16"/>
        <rFont val="Arial"/>
        <family val="2"/>
      </rPr>
      <t>CONTROLLO RAFFORZATO</t>
    </r>
  </si>
  <si>
    <t>efficacia del controllo di early warning</t>
  </si>
  <si>
    <t>sono stati segnalati dalla ASL</t>
  </si>
  <si>
    <t>allert da controllI produzione post-primaria (RASFF)</t>
  </si>
  <si>
    <t>mancata comunicazione della tossicità</t>
  </si>
  <si>
    <t>DATA</t>
  </si>
  <si>
    <t xml:space="preserve">IDENTIFICAZIONE DELLA AREA </t>
  </si>
  <si>
    <t>PROCESSO: CAMPIONAMENTO E ANALISI</t>
  </si>
  <si>
    <t>output atteso</t>
  </si>
  <si>
    <t>valutazione</t>
  </si>
  <si>
    <t>descrizione attivita</t>
  </si>
  <si>
    <t>applicazione</t>
  </si>
  <si>
    <t xml:space="preserve">valutazione </t>
  </si>
  <si>
    <t>dettaglio della attività</t>
  </si>
  <si>
    <t>applicaszione</t>
  </si>
  <si>
    <t>ATTIVITA' IMPLEMENTATA</t>
  </si>
  <si>
    <t>indice</t>
  </si>
  <si>
    <t>i sistemi di early warning si basano su dati di trend</t>
  </si>
  <si>
    <t>UTILIZZO DATI STORICI PER LA DEFINZIONE DELLE FREQUENZE</t>
  </si>
  <si>
    <t xml:space="preserve">i dati storici raccolti sono stati utilizzati per la definizione della frequenza di campionamento </t>
  </si>
  <si>
    <t xml:space="preserve">valutazioni </t>
  </si>
  <si>
    <t xml:space="preserve">PROCEDURA DI VALUTAZIONE DOPO </t>
  </si>
  <si>
    <t>attività</t>
  </si>
  <si>
    <t>output</t>
  </si>
  <si>
    <t>efficacia del piano di monitoraggio</t>
  </si>
  <si>
    <t>modi potenziali di inadeguatezza</t>
  </si>
  <si>
    <t>classificazione</t>
  </si>
  <si>
    <t>rivalutazione del RISCHIO</t>
  </si>
  <si>
    <t>CLASSIFICAZIONE</t>
  </si>
  <si>
    <t>IRP</t>
  </si>
  <si>
    <t>la specie campionata coincide con la specie indicatore</t>
  </si>
  <si>
    <t>da inserrie:</t>
  </si>
  <si>
    <t>VdR piano</t>
  </si>
  <si>
    <t>inserire</t>
  </si>
  <si>
    <t>titpologia ssitema di allevamento</t>
  </si>
  <si>
    <t xml:space="preserve">a resta; lanterna; </t>
  </si>
  <si>
    <t>ultimi 5 anni</t>
  </si>
  <si>
    <t>solo in in caso di riduzione dei punti di campionamento/raggruppamento per area OMOGENEA</t>
  </si>
  <si>
    <t>non rilevante</t>
  </si>
  <si>
    <t>INFORMAZIONI NECESSARIE</t>
  </si>
  <si>
    <t>V1-A VALUTAZIONE RISCHIO</t>
  </si>
  <si>
    <t>vongole</t>
  </si>
  <si>
    <t>elenco allevamenti_tipologie</t>
  </si>
  <si>
    <t>a resta</t>
  </si>
  <si>
    <t>a lanterna</t>
  </si>
  <si>
    <t>long pile</t>
  </si>
  <si>
    <t>banchi naturali</t>
  </si>
  <si>
    <t>classificazione dell'AREA</t>
  </si>
  <si>
    <t>B</t>
  </si>
  <si>
    <t>area non classificata</t>
  </si>
  <si>
    <t>classificazione AREA</t>
  </si>
  <si>
    <t xml:space="preserve">per AREA OMOGENEA elencare le STAZIONI </t>
  </si>
  <si>
    <t>TIPOLOGIA DI ALLEVAMENTO</t>
  </si>
  <si>
    <t>data</t>
  </si>
  <si>
    <t>compilato da</t>
  </si>
  <si>
    <t>validato da</t>
  </si>
  <si>
    <t>NOTA: tali informazioni dovrebbero essere già a disposizione della AC in quanto per la classificazione delle aree servono dati per fare la DESK STUDY preliminare</t>
  </si>
  <si>
    <t>•DEFINIZIONE DEL NUMERO RAPPRESENTATIVO DEI PUNTI DI CAMPIONAMENTO</t>
  </si>
  <si>
    <t>IL PIANO DI CAMPIONAMENTO GARANTISCE LA Rappresentatività spaziale</t>
  </si>
  <si>
    <t xml:space="preserve">RISCHIO PROCESSO </t>
  </si>
  <si>
    <t>VALORI SOGLIA</t>
  </si>
  <si>
    <t>PERCENTUALE</t>
  </si>
  <si>
    <t>**</t>
  </si>
  <si>
    <t>VALUTAZIONE DATI STORICI</t>
  </si>
  <si>
    <t>obiettivo</t>
  </si>
  <si>
    <t>O2</t>
  </si>
  <si>
    <t xml:space="preserve">implementare un sistema di early warning che consente di intercettare l'evento tossico e di gestire la criticita al fine di adottare un piano di monitoraggio flessibile in termini di frequenza di campionamento </t>
  </si>
  <si>
    <t>torna al CARTIGLIO</t>
  </si>
  <si>
    <t>inserire nel processo di VdR una fase di indagine preliminare basata sulla valutazione dei dati disponibili e sulle rilevanze ottenute  al fine di ridurre il rischio derivante dalla pianificazione del monitoraggio e della frequenza di campionamento</t>
  </si>
  <si>
    <t>valutazione OPPORTUNITA COMPLESSIVA (O1-O2)</t>
  </si>
  <si>
    <t>il sistema di early warning è stato attivato da  un periodo</t>
  </si>
  <si>
    <t>CLASSIFICAZIONE RISCHIO dopo attivzzione delle OPPORTUNITA'</t>
  </si>
  <si>
    <t>REVISIONE n</t>
  </si>
  <si>
    <t>del</t>
  </si>
  <si>
    <t>Valutazione del rischio (VdR)</t>
  </si>
  <si>
    <t>LINEE GUIDA NAZIONALI</t>
  </si>
  <si>
    <t>Molluschi Bivalvi Vivi</t>
  </si>
  <si>
    <t>requisiti minimi</t>
  </si>
  <si>
    <t>non viene intercettato l'evento tossico</t>
  </si>
  <si>
    <t>SISTEMI DI EARLY WARNING</t>
  </si>
  <si>
    <t>controllo BM nei MBV -frequenza di campionamento</t>
  </si>
  <si>
    <t>il PdM garantisce la tutela del consumatore</t>
  </si>
  <si>
    <t>controllo MB-attività a supporto del PdM</t>
  </si>
  <si>
    <t>le attività garantiscono il rispetto dei requisiti cogenti</t>
  </si>
  <si>
    <t>non vengono rispettati i requisiti cogenti</t>
  </si>
  <si>
    <t>efficacia del PROCESSO</t>
  </si>
  <si>
    <t>il sistema di Early Warning è efficace</t>
  </si>
  <si>
    <t>F_ATTIVITA COMPLEMENTARI</t>
  </si>
  <si>
    <t>BM= BIOTOSSINE MARINE</t>
  </si>
  <si>
    <t>MBV= MOLLUSCHI BIVALVI VIVI</t>
  </si>
  <si>
    <t>Campionamento segue una programmazione annuale</t>
  </si>
  <si>
    <t xml:space="preserve">Importanza commerciale dell'area </t>
  </si>
  <si>
    <t>CLASSIFICAZIONE DI RISCHIO</t>
  </si>
  <si>
    <t>PRODUZIONE REGOLARE E CONTINUATIVA</t>
  </si>
  <si>
    <t>alto potere filtrante</t>
  </si>
  <si>
    <t>basso potere filtrante</t>
  </si>
  <si>
    <t xml:space="preserve">Possibilità di campionamento di acqua e molluschi nella stessa area, </t>
  </si>
  <si>
    <t>esistenza di Stazioni “sentinella” monitorate con frequenza ridotta</t>
  </si>
  <si>
    <t>sono noti fenomeni di Ingressioni di fioriture</t>
  </si>
  <si>
    <t xml:space="preserve">sono presenti dati che  evidenziano variazioni dovute ai cambiamenti climatici </t>
  </si>
  <si>
    <t xml:space="preserve">sono presenti informazioni relative al collocamento dell' Area indagata (se posizionata in prossimità di un estuario o zone "a rischio", (valutare anche l'esposizione a fonti potenziali di rischio quali maree, stagionalità, presenza di impianti di depurazione, località turistiche che possono presentare un aumento di popolazione in particolari periodi dell'anno; </t>
  </si>
  <si>
    <t xml:space="preserve"> si vuole compilare le seguenti voci</t>
  </si>
  <si>
    <t>VERIFICA EFFICACIA PIANO DI EARLY WARNING</t>
  </si>
  <si>
    <t>non è necessario modificare il PdM ma rivedere la frequenza di campionamento</t>
  </si>
  <si>
    <t>F-1</t>
  </si>
  <si>
    <t>DATI ELABORAZIONE VdR piano di campionamento</t>
  </si>
  <si>
    <t>Pagina Corrente</t>
  </si>
  <si>
    <t>Pagine totali</t>
  </si>
  <si>
    <t>Data:</t>
  </si>
  <si>
    <t xml:space="preserve">Motivazione revisione: </t>
  </si>
  <si>
    <t>SCHEMA</t>
  </si>
  <si>
    <t>INDICE</t>
  </si>
  <si>
    <t>INFORMAZIONI</t>
  </si>
  <si>
    <t>VdR-PdM</t>
  </si>
  <si>
    <t>VdR_PROCESSO</t>
  </si>
  <si>
    <t>VERIFICA DA PARTE TERZA</t>
  </si>
  <si>
    <t>FOGLIO</t>
  </si>
  <si>
    <t>DESCRIZIONE</t>
  </si>
  <si>
    <t>indicazione del procedimento da seguire per l'applicazione della valitazione di RISCHIO</t>
  </si>
  <si>
    <t>parte da compilare a cura del soggetto che ha predisposto il Piano di Monitoraggio</t>
  </si>
  <si>
    <t>da compilare per la definizione del RISCHIO_ valutazione di rischio del Piano di Monitoraggio</t>
  </si>
  <si>
    <t>da compilare per la definizione del RISCHIO_valutazione di rischio del Processo</t>
  </si>
  <si>
    <t>da compilare_valutazione mitigazione del rischio con la predisposizione di opportuni meccanismi di controllo-prevenzione e mitigazione del rischio</t>
  </si>
  <si>
    <t>da compilare a cura di ente terzo_per la CONVALIDA della valutazione di rischio</t>
  </si>
  <si>
    <t>pagina</t>
  </si>
  <si>
    <t>TIPOLOGIA DI RISCHIO</t>
  </si>
  <si>
    <t>RISULTATO</t>
  </si>
  <si>
    <t>TEMPISTICHE</t>
  </si>
  <si>
    <t>AZIONI _1</t>
  </si>
  <si>
    <t>IMMEDIATE: rivedere il PdM all'evidenziarsi del RISCHIO</t>
  </si>
  <si>
    <t>VALUTAZIONE</t>
  </si>
  <si>
    <t>AZIONI_2</t>
  </si>
  <si>
    <t>CONTROLLO</t>
  </si>
  <si>
    <t>TEMPISTICA</t>
  </si>
  <si>
    <t>RISULTATI VALUTAZIONE DI RISCHIO</t>
  </si>
  <si>
    <t>VALUTAZIONE NEL TEMPO</t>
  </si>
  <si>
    <t>OGGETTO</t>
  </si>
  <si>
    <t>DETTAGLI</t>
  </si>
  <si>
    <t>in particolare vengono presi in considerazione le attività atte a garantire il rispetto dei requisiti di cui ai commi 3, 4, 5, 6,7</t>
  </si>
  <si>
    <t xml:space="preserve">OBIETTIVO </t>
  </si>
  <si>
    <t>RISCHIO</t>
  </si>
  <si>
    <t>RISCHIO BASSO</t>
  </si>
  <si>
    <t>Definizione di RISCHIO</t>
  </si>
  <si>
    <t>la presente valutazione di rischio si applica in conformità al Reg UE 2019/627 TITOLO V, CAPO I articolo 61</t>
  </si>
  <si>
    <t>RISCHIO MEDIO</t>
  </si>
  <si>
    <t>RISCHIO ELEVATO</t>
  </si>
  <si>
    <t>VALUTAZIONE DEL RISCHIO</t>
  </si>
  <si>
    <t>valutazione del rischio associato alla stesura del PdM</t>
  </si>
  <si>
    <t>il rischio viene calcolato sulla base di criteri oggettivi e valuta i requisiti e le caratteristiche delle aree indagate, e la natura dei MBV</t>
  </si>
  <si>
    <t>il rischio viene calcolato sulla base di informazioni rigardo le modalità di definizione dei punti di campionamento, la tipologia delle aree investigate, le modalità di campionamento adottate, il rischio legato al personale incaricato del campionamento, il rischio legato alla qualità del dato finale.</t>
  </si>
  <si>
    <t>OPPORTUNITA</t>
  </si>
  <si>
    <t>utilizzo di un sistema di Early Warning per la intercettazione dell'evento tossico</t>
  </si>
  <si>
    <t xml:space="preserve">AZIONI </t>
  </si>
  <si>
    <t>alla riformulazione del PdM o se intervengono variazioni significative che possono comportare una variazione della VdR</t>
  </si>
  <si>
    <t>1 ANNO</t>
  </si>
  <si>
    <t>6 MESI</t>
  </si>
  <si>
    <t>esaminare la ROBUSTEZZA dell'approccio mediante la compilazione della SEZIONE  F-1</t>
  </si>
  <si>
    <t>riverificare la sezione OPPORTUNITA'  O1-O2  cse intervengono fattori atti a modificare la valutazione</t>
  </si>
  <si>
    <t xml:space="preserve">compilare la sezione F-1 </t>
  </si>
  <si>
    <t>3 ANNI</t>
  </si>
  <si>
    <t>SI (se applicato per la riduzione del RISCHIO)</t>
  </si>
  <si>
    <t>riverificare la sezione OPPORTUNITA'  O1-O2  se intervengono fattori atti a modificare la valutazione</t>
  </si>
  <si>
    <t>SI (se applicato mitigazione con OPPORTUNITA' per la riduzione del RISCHIO)</t>
  </si>
  <si>
    <t>valutazione del rischio associato alla APPLICAZIONE del PdM-VdR PROCESSO</t>
  </si>
  <si>
    <t>PERSONALE incaricato</t>
  </si>
  <si>
    <t>RUOLO</t>
  </si>
  <si>
    <t>AUTORITA'/ENTE</t>
  </si>
  <si>
    <t>NOTE</t>
  </si>
  <si>
    <t>(indicare dopo quanto tempo dalla data del PdM è stata fatta la verifica)</t>
  </si>
  <si>
    <t>VALUTAZIONE DI RISCHIO</t>
  </si>
  <si>
    <t>ESITO VALUTAZIONE</t>
  </si>
  <si>
    <t>LEGENDA:</t>
  </si>
  <si>
    <t xml:space="preserve">IL pdM rispecchia  i requisiti cogenti e garantisce la TUTELA DEL CONSUMATORE FINALE  </t>
  </si>
  <si>
    <t xml:space="preserve">IL pdM NON rispecchia  i requisiti cogenti e NON GARANTISCE la TUTELA DEL CONSUMATORE FINALE </t>
  </si>
  <si>
    <t>sulla base dell' art. 61, comma 4 lettera a) del Reg UE 2019/627, è possibile adottare frequenze di campionamento diverse rispetto a quelle indicate; questo è possibile presentando una VdR che dimostra un rischio basso di episodi tossici</t>
  </si>
  <si>
    <t>alla voce "OPPORTUNITA" vengono valutate le modalità di riduzione del rischio associato a un PdM che adotta frequenze di campionamento ridotte rispetto a quelle indicate nel Reg UE 2019/627  mediante :</t>
  </si>
  <si>
    <t>utilizzo di dati storici relativi all'area in questione per la pianificazione del PdM e delle frequenze di campionamento</t>
  </si>
  <si>
    <t xml:space="preserve">LEGENDA: </t>
  </si>
  <si>
    <t>VdR= VALUTAZIONE DEL RISCHIO</t>
  </si>
  <si>
    <t>PdM= PIANO DI MONITORAGGIO/MONITORAGGIO</t>
  </si>
  <si>
    <t>ENTRO 6 MESI DALLA ATTUAZIONE DEL PdM o in tempi più brevi</t>
  </si>
  <si>
    <t>AZIONI CORRETTIVE</t>
  </si>
  <si>
    <t>ANALISI DI FITOPLANCTON TOSSICO E BIOTOSSINE REGOLAMENTATE AI SENSI DEL REG 853/2004 e Reg UE 2017/625 E ss.mm.ii. (ASP, PSP, LIPOFILICHE)</t>
  </si>
  <si>
    <t>PROCEDERE con il riesame della VdR compilando il Modulo VdR_VdM</t>
  </si>
  <si>
    <t>PROCEDERE con il riesame della VdR riesaminando il Modulo OPPORTUNITA'</t>
  </si>
  <si>
    <t>PROCEDERE con il riesame della VdR compilando il Modulo OPPORTUNITA'</t>
  </si>
  <si>
    <t>VALUTAZIONE RISCHIO LABORATORIO</t>
  </si>
  <si>
    <t>(COLONNA DA COMPILARE SELEZIONANDO DAL MENU A TENDINA)</t>
  </si>
  <si>
    <t>Tempi di refertazione</t>
  </si>
  <si>
    <t>AZIONE</t>
  </si>
  <si>
    <t>VALUTAZIONE COMPLESSIVA</t>
  </si>
  <si>
    <t>ATTIVITA' SUPPORTO 1</t>
  </si>
  <si>
    <t>ATTIVITA' SUPPORTO 2</t>
  </si>
  <si>
    <t>APPLICAZIONE</t>
  </si>
  <si>
    <t>INFORMAZIONI GENERALI (DA COMPILARE)</t>
  </si>
  <si>
    <t>TIPOLOGIA DI RISCHIO DA PdM</t>
  </si>
  <si>
    <t>ATTIVITA'</t>
  </si>
  <si>
    <t>SOGGETTA A REVISIONE PERIODICA</t>
  </si>
  <si>
    <t>NOTA (TEMPO MAX)</t>
  </si>
  <si>
    <t>SI VUOLE COMPILARE LA PARTE F-1</t>
  </si>
  <si>
    <t>modalità di campionamento</t>
  </si>
  <si>
    <t>in caso di prova NON ACCREDITATA il metodo si mantiene in CQ mediante</t>
  </si>
  <si>
    <t>i punti di campionamento sono facilmente accessibili anche in situazioni metereologiche avverse,</t>
  </si>
  <si>
    <t>informazioni di dettaglio FIOPLANCTON E MB</t>
  </si>
  <si>
    <t xml:space="preserve">o T acqua, salinità
o Condizioni meteo 
o Condizioni idro                                                                                       o Dettagli sulla tipologia di specie da campionamento e dimensioni e quantità degli esemplari
</t>
  </si>
  <si>
    <t>Esistenza di piani di campionamento dettagliati riportanti almeno le seguenti informazioni                                                                                   • Coordinate georeferenziate per il campionamento
• Indicazioni sulle modalità di prelievo del campione</t>
  </si>
  <si>
    <t>Obiettivo</t>
  </si>
  <si>
    <t>VERIFICA RISULTATI</t>
  </si>
  <si>
    <t>valutazione  II livello</t>
  </si>
  <si>
    <t xml:space="preserve">IL pdM rispecchia  i requisiti cogenti ma alcuni aspetti non consentono di garantire un controllo efficace dei MBV- i campionamenti  dunque NON ASSICURANO L'INTERCETTAZIONE DEL FENOMENO DI TOSSICITA' al suo manifestarsi  </t>
  </si>
  <si>
    <t>&gt;30 gg</t>
  </si>
  <si>
    <t>&lt;=15 gg</t>
  </si>
  <si>
    <t>campionamento rimandato secondo tempistiche consone</t>
  </si>
  <si>
    <t>I campioni in autocontrollo (OSA) sono numericamente significativi ai fini del controllo dell'Area di produzione?</t>
  </si>
  <si>
    <t>nel caso di presenza di BM nella specie indicatore, come vengono gestite le altre specie eventualmente presenti</t>
  </si>
  <si>
    <t>processo decisionale</t>
  </si>
  <si>
    <r>
      <t xml:space="preserve">CAUSA MODIFICA/REVISIONE </t>
    </r>
    <r>
      <rPr>
        <sz val="12"/>
        <rFont val="Arial"/>
        <family val="2"/>
      </rPr>
      <t>(dettagliare le motivazioni della revisione)</t>
    </r>
  </si>
  <si>
    <t>PROCESSO: DEFINIZIONE PIANO DI MONITORAGGIO</t>
  </si>
  <si>
    <t>PREVISTO</t>
  </si>
  <si>
    <t>NON PREVISTO</t>
  </si>
  <si>
    <t>Campionamento Fitoplancton</t>
  </si>
  <si>
    <t>INFORMAZIONI AGGIUNTIVE ACCESSORIE</t>
  </si>
  <si>
    <t>valutazione nel tempo (F1-OPPORTUNITA)</t>
  </si>
  <si>
    <t>VALUTAZIONE RISCHIO: CAMPIONAMENTO E ANALISI FITOPLANCTON-RISULTATO</t>
  </si>
  <si>
    <t>VALUTAZIONE RISCHIO ASSOCIATO AL CAMPIONAMENTO-RISULTATO</t>
  </si>
  <si>
    <t>Valutazione rischio informazioni di dettaglio-RISUTATO</t>
  </si>
  <si>
    <t>VALUTAZIONE RISCHIO DA LOCALIZZAZIONE PUNTI DI CAMPIONAMENTO -RISULTATO COMPLESSIVO</t>
  </si>
  <si>
    <t>VALUTAZIONE RISCHIO DEL NUMERO RAPPRESENTATIVO DEI PUNTI DI CAMPIONAMENTO-RISULTATO</t>
  </si>
  <si>
    <t>Sonia Dall'Ara</t>
  </si>
  <si>
    <t>se "SI" sono prevedibili</t>
  </si>
  <si>
    <t>se "SI" possono essere previsti mediante un modello previsionale</t>
  </si>
  <si>
    <t>se "SI" è stata considerata nella programmazione del monitoraggio</t>
  </si>
  <si>
    <t>se "SI" Scelta dei punti rappresentativi dell’area adottando un approccio preventivo e cautelativo del “peggiore delle ipotesi”</t>
  </si>
  <si>
    <t>VALUTAZIONE RISCHIO: CAMPIONAMENTO MOLLUSCHI_SPECIE INDICATORE</t>
  </si>
  <si>
    <t>V3-A1</t>
  </si>
  <si>
    <t>VALUTAZIONE RISCHIO: LABORATORI E METODI</t>
  </si>
  <si>
    <t>solo BM regolamentate</t>
  </si>
  <si>
    <t>con opzione</t>
  </si>
  <si>
    <t>SI (per BM e Fito)</t>
  </si>
  <si>
    <t>solo Fito</t>
  </si>
  <si>
    <t>NO (per entrambe le matrici)</t>
  </si>
  <si>
    <t xml:space="preserve"> ACCREDITAMENTO FITO</t>
  </si>
  <si>
    <t xml:space="preserve"> ACCREDITAMENTO BM regolamentate</t>
  </si>
  <si>
    <t>specificare</t>
  </si>
  <si>
    <t>ESISTE UN CONFRONTO CONTINUO TRA I DATI DEL FITO E QUELLI DELLE BIOTOSSINE</t>
  </si>
  <si>
    <t>*</t>
  </si>
  <si>
    <t>implementazione DI UN SISTEMA DI EARLY WARNING  SUPPORTO DELLE ATTIVITA DI MONITORAGGIO</t>
  </si>
  <si>
    <t>ESISTENZA DI SISTEMI DI EARLY WARNING (da dettagliare)</t>
  </si>
  <si>
    <t>NOTA</t>
  </si>
  <si>
    <t>compilare tutte le celle altrimenti compare il messaggio di errore</t>
  </si>
  <si>
    <t>15/05/2023</t>
  </si>
  <si>
    <t>Revisione n.</t>
  </si>
  <si>
    <t>PROCESSO:                     definizione del PdM</t>
  </si>
  <si>
    <t>PIANO DI MONITORAGGIO (PdM)</t>
  </si>
  <si>
    <t>Appr. LNRBM-ITA</t>
  </si>
  <si>
    <t>O1-VALUTAZIONE DATI STORICI E TREND FITOPLANCTON e  BIOTOSSINE MARINE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</si>
</sst>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87"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Verdana"/>
      <family val="2"/>
    </font>
    <font>
      <sz val="10"/>
      <name val="Verdana"/>
      <family val="2"/>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15"/>
      <color indexed="56"/>
      <name val="Calibri"/>
      <family val="2"/>
    </font>
    <font>
      <b/>
      <sz val="13"/>
      <color indexed="56"/>
      <name val="Calibri"/>
      <family val="2"/>
    </font>
    <font>
      <sz val="11"/>
      <color indexed="60"/>
      <name val="Calibri"/>
      <family val="2"/>
    </font>
    <font>
      <sz val="12"/>
      <color theme="1"/>
      <name val="Calibri"/>
      <family val="2"/>
      <scheme val="minor"/>
    </font>
    <font>
      <sz val="10"/>
      <color rgb="FF000000"/>
      <name val="Arial"/>
      <family val="2"/>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theme="3"/>
      <name val="Cambria"/>
      <family val="2"/>
    </font>
    <font>
      <b/>
      <sz val="11"/>
      <color indexed="8"/>
      <name val="Calibri"/>
      <family val="2"/>
    </font>
    <font>
      <sz val="12"/>
      <name val="Arial"/>
      <family val="2"/>
    </font>
    <font>
      <sz val="10"/>
      <name val="Arial"/>
      <family val="2"/>
    </font>
    <font>
      <b/>
      <sz val="12"/>
      <name val="Arial"/>
      <family val="2"/>
    </font>
    <font>
      <b/>
      <sz val="10"/>
      <name val="Arial"/>
      <family val="2"/>
    </font>
    <font>
      <b/>
      <sz val="14"/>
      <name val="Arial"/>
      <family val="2"/>
    </font>
    <font>
      <sz val="14"/>
      <name val="Arial"/>
      <family val="2"/>
    </font>
    <font>
      <b/>
      <sz val="16"/>
      <name val="Arial"/>
      <family val="2"/>
    </font>
    <font>
      <b/>
      <sz val="20"/>
      <name val="Arial"/>
      <family val="2"/>
    </font>
    <font>
      <sz val="16"/>
      <name val="Arial"/>
      <family val="2"/>
    </font>
    <font>
      <b/>
      <sz val="18"/>
      <color theme="0"/>
      <name val="Arial"/>
      <family val="2"/>
    </font>
    <font>
      <sz val="18"/>
      <name val="Verdana"/>
      <family val="2"/>
    </font>
    <font>
      <b/>
      <sz val="22"/>
      <name val="Arial"/>
      <family val="2"/>
    </font>
    <font>
      <b/>
      <sz val="18"/>
      <name val="Arial"/>
      <family val="2"/>
    </font>
    <font>
      <b/>
      <sz val="16"/>
      <color rgb="FFFF0000"/>
      <name val="Arial"/>
      <family val="2"/>
    </font>
    <font>
      <sz val="20"/>
      <name val="Arial"/>
      <family val="2"/>
    </font>
    <font>
      <b/>
      <sz val="16"/>
      <color rgb="FF002060"/>
      <name val="Arial"/>
      <family val="2"/>
    </font>
    <font>
      <b/>
      <sz val="16"/>
      <color theme="0"/>
      <name val="Arial"/>
      <family val="2"/>
    </font>
    <font>
      <sz val="16"/>
      <color rgb="FFFF0000"/>
      <name val="Arial"/>
      <family val="2"/>
    </font>
    <font>
      <u/>
      <sz val="11"/>
      <color theme="10"/>
      <name val="Calibri"/>
      <family val="2"/>
      <scheme val="minor"/>
    </font>
    <font>
      <u/>
      <sz val="20"/>
      <color theme="10"/>
      <name val="Calibri"/>
      <family val="2"/>
      <scheme val="minor"/>
    </font>
    <font>
      <b/>
      <sz val="24"/>
      <color rgb="FFFF0000"/>
      <name val="Arial"/>
      <family val="2"/>
    </font>
    <font>
      <b/>
      <sz val="26"/>
      <name val="Arial"/>
      <family val="2"/>
    </font>
    <font>
      <b/>
      <sz val="20"/>
      <color rgb="FFFF0000"/>
      <name val="Arial"/>
      <family val="2"/>
    </font>
    <font>
      <b/>
      <sz val="10"/>
      <color rgb="FFFF0000"/>
      <name val="Arial"/>
      <family val="2"/>
    </font>
    <font>
      <u/>
      <sz val="18"/>
      <color theme="1"/>
      <name val="Calibri"/>
      <family val="2"/>
      <scheme val="minor"/>
    </font>
    <font>
      <b/>
      <u/>
      <sz val="18"/>
      <color theme="1"/>
      <name val="Calibri"/>
      <family val="2"/>
      <scheme val="minor"/>
    </font>
    <font>
      <sz val="10"/>
      <color theme="1"/>
      <name val="Arial"/>
      <family val="2"/>
    </font>
    <font>
      <sz val="12"/>
      <color indexed="8"/>
      <name val="Calibri"/>
      <family val="2"/>
    </font>
    <font>
      <sz val="10"/>
      <color theme="0"/>
      <name val="Arial"/>
      <family val="2"/>
    </font>
    <font>
      <b/>
      <sz val="14"/>
      <color rgb="FFFF0000"/>
      <name val="Arial"/>
      <family val="2"/>
    </font>
    <font>
      <b/>
      <sz val="18"/>
      <color rgb="FFFF0000"/>
      <name val="Arial"/>
      <family val="2"/>
    </font>
    <font>
      <b/>
      <sz val="14"/>
      <color theme="1"/>
      <name val="Arial"/>
      <family val="2"/>
    </font>
    <font>
      <sz val="30"/>
      <name val="Arial"/>
      <family val="2"/>
    </font>
    <font>
      <b/>
      <sz val="10"/>
      <color theme="1"/>
      <name val="Arial"/>
      <family val="2"/>
    </font>
    <font>
      <b/>
      <sz val="12"/>
      <color theme="3"/>
      <name val="Arial"/>
      <family val="2"/>
    </font>
    <font>
      <b/>
      <sz val="18"/>
      <color theme="1"/>
      <name val="Arial"/>
      <family val="2"/>
    </font>
    <font>
      <b/>
      <u/>
      <sz val="10"/>
      <name val="Arial"/>
      <family val="2"/>
    </font>
    <font>
      <sz val="14"/>
      <color theme="1"/>
      <name val="Calibri"/>
      <family val="2"/>
      <scheme val="minor"/>
    </font>
    <font>
      <b/>
      <sz val="14"/>
      <color theme="1"/>
      <name val="Calibri"/>
      <family val="2"/>
      <scheme val="minor"/>
    </font>
    <font>
      <b/>
      <u/>
      <sz val="22"/>
      <color rgb="FFFF0000"/>
      <name val="Calibri"/>
      <family val="2"/>
      <scheme val="minor"/>
    </font>
    <font>
      <b/>
      <sz val="28"/>
      <name val="Arial"/>
      <family val="2"/>
    </font>
    <font>
      <sz val="12"/>
      <name val="Verdana"/>
      <family val="2"/>
    </font>
    <font>
      <b/>
      <sz val="12"/>
      <color theme="0"/>
      <name val="Arial"/>
      <family val="2"/>
    </font>
    <font>
      <b/>
      <sz val="12"/>
      <color rgb="FFFF0000"/>
      <name val="Arial"/>
      <family val="2"/>
    </font>
    <font>
      <u/>
      <sz val="12"/>
      <color theme="10"/>
      <name val="Calibri"/>
      <family val="2"/>
      <scheme val="minor"/>
    </font>
    <font>
      <sz val="12"/>
      <color theme="0"/>
      <name val="Arial"/>
      <family val="2"/>
    </font>
    <font>
      <b/>
      <sz val="12"/>
      <color rgb="FF002060"/>
      <name val="Arial"/>
      <family val="2"/>
    </font>
    <font>
      <b/>
      <sz val="10"/>
      <color theme="0"/>
      <name val="Arial"/>
      <family val="2"/>
    </font>
    <font>
      <b/>
      <sz val="12"/>
      <color theme="9" tint="-0.499984740745262"/>
      <name val="Arial"/>
      <family val="2"/>
    </font>
    <font>
      <sz val="16"/>
      <color theme="0"/>
      <name val="Arial"/>
      <family val="2"/>
    </font>
    <font>
      <sz val="14"/>
      <color theme="1"/>
      <name val="Arial"/>
      <family val="2"/>
    </font>
    <font>
      <sz val="14"/>
      <name val="Verdana"/>
      <family val="2"/>
    </font>
  </fonts>
  <fills count="7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3" tint="0.3999755851924192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6"/>
        <bgColor indexed="64"/>
      </patternFill>
    </fill>
    <fill>
      <patternFill patternType="solid">
        <fgColor rgb="FF92D050"/>
        <bgColor indexed="64"/>
      </patternFill>
    </fill>
    <fill>
      <patternFill patternType="solid">
        <fgColor rgb="FFFFFF99"/>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indexed="9"/>
        <bgColor indexed="64"/>
      </patternFill>
    </fill>
    <fill>
      <patternFill patternType="solid">
        <fgColor indexed="27"/>
        <bgColor indexed="64"/>
      </patternFill>
    </fill>
    <fill>
      <patternFill patternType="solid">
        <fgColor rgb="FFFBD1AF"/>
        <bgColor indexed="64"/>
      </patternFill>
    </fill>
    <fill>
      <patternFill patternType="solid">
        <fgColor theme="6" tint="0.39997558519241921"/>
        <bgColor indexed="64"/>
      </patternFill>
    </fill>
  </fills>
  <borders count="1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thin">
        <color indexed="64"/>
      </right>
      <top style="dashed">
        <color indexed="64"/>
      </top>
      <bottom/>
      <diagonal/>
    </border>
    <border>
      <left style="thin">
        <color indexed="64"/>
      </left>
      <right style="thin">
        <color indexed="64"/>
      </right>
      <top style="dashed">
        <color indexed="64"/>
      </top>
      <bottom/>
      <diagonal/>
    </border>
    <border>
      <left/>
      <right style="thin">
        <color indexed="64"/>
      </right>
      <top/>
      <bottom style="thin">
        <color indexed="64"/>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dash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auto="1"/>
      </right>
      <top style="medium">
        <color indexed="64"/>
      </top>
      <bottom style="thin">
        <color auto="1"/>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auto="1"/>
      </left>
      <right style="thin">
        <color auto="1"/>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diagonal/>
    </border>
    <border>
      <left/>
      <right/>
      <top style="dashed">
        <color indexed="64"/>
      </top>
      <bottom style="thin">
        <color auto="1"/>
      </bottom>
      <diagonal/>
    </border>
    <border>
      <left/>
      <right style="thin">
        <color indexed="64"/>
      </right>
      <top style="dashed">
        <color indexed="64"/>
      </top>
      <bottom style="thin">
        <color auto="1"/>
      </bottom>
      <diagonal/>
    </border>
    <border>
      <left style="medium">
        <color indexed="64"/>
      </left>
      <right style="thin">
        <color indexed="64"/>
      </right>
      <top style="thin">
        <color indexed="64"/>
      </top>
      <bottom/>
      <diagonal/>
    </border>
    <border>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auto="1"/>
      </right>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style="dashed">
        <color indexed="64"/>
      </left>
      <right/>
      <top style="dashed">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medium">
        <color rgb="FFFF0000"/>
      </left>
      <right style="medium">
        <color rgb="FFFF0000"/>
      </right>
      <top style="medium">
        <color indexed="64"/>
      </top>
      <bottom/>
      <diagonal/>
    </border>
    <border>
      <left style="medium">
        <color rgb="FFFF0000"/>
      </left>
      <right/>
      <top style="medium">
        <color indexed="64"/>
      </top>
      <bottom/>
      <diagonal/>
    </border>
    <border>
      <left style="medium">
        <color indexed="64"/>
      </left>
      <right style="medium">
        <color rgb="FFFF0000"/>
      </right>
      <top style="medium">
        <color indexed="64"/>
      </top>
      <bottom/>
      <diagonal/>
    </border>
    <border>
      <left style="medium">
        <color rgb="FFFF0000"/>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auto="1"/>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s>
  <cellStyleXfs count="1029">
    <xf numFmtId="0" fontId="0" fillId="0" borderId="0"/>
    <xf numFmtId="0" fontId="11" fillId="0" borderId="0"/>
    <xf numFmtId="0" fontId="11" fillId="0" borderId="0"/>
    <xf numFmtId="0" fontId="1" fillId="0" borderId="0"/>
    <xf numFmtId="0" fontId="14" fillId="29" borderId="0" applyNumberFormat="0" applyBorder="0" applyAlignment="0" applyProtection="0"/>
    <xf numFmtId="0" fontId="14" fillId="2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4" fillId="2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4" fillId="2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4" fillId="2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4" fillId="2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4" fillId="2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4" fillId="2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4" fillId="2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4" fillId="2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4" fillId="2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4" fillId="2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4" fillId="2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4" fillId="2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4" fillId="2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4" fillId="2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4" fillId="2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4" fillId="3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4" fillId="3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4" fillId="3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4" fillId="3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4" fillId="3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4" fillId="3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4" fillId="3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4" fillId="3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4" fillId="3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4" fillId="3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4" fillId="3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4" fillId="3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4" fillId="3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4" fillId="3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4" fillId="3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4" fillId="3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4" fillId="3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4" fillId="3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4" fillId="3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4" fillId="3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4" fillId="3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4" fillId="3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4" fillId="3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4" fillId="3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4" fillId="3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4" fillId="3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4" fillId="3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4" fillId="3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4" fillId="3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4" fillId="3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4" fillId="3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4" fillId="3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4" fillId="3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4" fillId="3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4" fillId="3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4" fillId="3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4" fillId="3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4" fillId="3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4" fillId="3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4" fillId="3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4" fillId="3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4" fillId="3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4" fillId="3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4" fillId="3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4" fillId="3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4" fillId="3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4" fillId="3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4" fillId="3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4" fillId="3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4" fillId="3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4" fillId="3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4" fillId="3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4" fillId="3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4" fillId="3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4" fillId="3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4" fillId="3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4" fillId="3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4" fillId="3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4" fillId="3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4" fillId="3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4" fillId="3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4" fillId="3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4" fillId="3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4" fillId="3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4" fillId="3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4" fillId="3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4" fillId="3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4" fillId="3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4" fillId="3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4" fillId="3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4" fillId="3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4" fillId="3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4" fillId="3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4" fillId="3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4" fillId="3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4" fillId="3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4" fillId="3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4" fillId="3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4" fillId="3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4" fillId="3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4" fillId="3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4" fillId="3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4" fillId="3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4" fillId="3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4" fillId="3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4" fillId="3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4" fillId="3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4" fillId="3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4" fillId="3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4" fillId="3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4" fillId="3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4" fillId="3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4" fillId="3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4" fillId="3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4" fillId="3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4" fillId="3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4" fillId="3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4" fillId="3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4" fillId="3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4" fillId="3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4" fillId="3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4" fillId="3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4" fillId="3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4" fillId="3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4" fillId="3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4" fillId="3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4" fillId="3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4" fillId="3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4" fillId="3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4" fillId="3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4" fillId="3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4" fillId="3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4" fillId="3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4" fillId="3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4" fillId="3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4" fillId="3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4" fillId="3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4" fillId="3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4" fillId="3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4" fillId="3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4" fillId="35"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4" fillId="35"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4" fillId="35"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4" fillId="35"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4" fillId="35"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4" fillId="35"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4" fillId="35"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4" fillId="35"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4" fillId="35"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4" fillId="35"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4" fillId="35"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4" fillId="35"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4" fillId="35"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4" fillId="35"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4" fillId="35"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4" fillId="3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4" fillId="3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4" fillId="3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4" fillId="3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4" fillId="3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4" fillId="3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4" fillId="3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4" fillId="3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4" fillId="3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4" fillId="3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4" fillId="3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4" fillId="3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4" fillId="3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4" fillId="3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4" fillId="3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0" fillId="8"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0" fillId="12"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0" fillId="16"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0" fillId="20"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0" fillId="24"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0" fillId="28" borderId="0" applyNumberFormat="0" applyBorder="0" applyAlignment="0" applyProtection="0"/>
    <xf numFmtId="0" fontId="15" fillId="39" borderId="0" applyNumberFormat="0" applyBorder="0" applyAlignment="0" applyProtection="0"/>
    <xf numFmtId="0" fontId="15" fillId="36" borderId="0" applyNumberFormat="0" applyBorder="0" applyAlignment="0" applyProtection="0"/>
    <xf numFmtId="0" fontId="15" fillId="37" borderId="0" applyNumberFormat="0" applyBorder="0" applyAlignment="0" applyProtection="0"/>
    <xf numFmtId="0" fontId="15" fillId="40" borderId="0" applyNumberFormat="0" applyBorder="0" applyAlignment="0" applyProtection="0"/>
    <xf numFmtId="0" fontId="15" fillId="41" borderId="0" applyNumberFormat="0" applyBorder="0" applyAlignment="0" applyProtection="0"/>
    <xf numFmtId="0" fontId="15" fillId="42"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0" fillId="5"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0" fillId="9"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0" fillId="1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0" fillId="17"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0" fillId="21"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0" fillId="25"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6" fillId="3" borderId="0" applyNumberFormat="0" applyBorder="0" applyAlignment="0" applyProtection="0"/>
    <xf numFmtId="0" fontId="17" fillId="31" borderId="0" applyNumberFormat="0" applyBorder="0" applyAlignment="0" applyProtection="0"/>
    <xf numFmtId="0" fontId="18" fillId="47" borderId="11" applyNumberFormat="0" applyAlignment="0" applyProtection="0"/>
    <xf numFmtId="0" fontId="18" fillId="47" borderId="11" applyNumberFormat="0" applyAlignment="0" applyProtection="0"/>
    <xf numFmtId="0" fontId="19" fillId="48" borderId="12" applyNumberFormat="0" applyAlignment="0" applyProtection="0"/>
    <xf numFmtId="0" fontId="20" fillId="0" borderId="13" applyNumberFormat="0" applyFill="0" applyAlignment="0" applyProtection="0"/>
    <xf numFmtId="0" fontId="19" fillId="48" borderId="12" applyNumberFormat="0" applyAlignment="0" applyProtection="0"/>
    <xf numFmtId="0" fontId="21" fillId="0" borderId="0" applyNumberFormat="0" applyFill="0" applyBorder="0" applyAlignment="0" applyProtection="0"/>
    <xf numFmtId="0" fontId="15" fillId="43" borderId="0" applyNumberFormat="0" applyBorder="0" applyAlignment="0" applyProtection="0"/>
    <xf numFmtId="0" fontId="15" fillId="44" borderId="0" applyNumberFormat="0" applyBorder="0" applyAlignment="0" applyProtection="0"/>
    <xf numFmtId="0" fontId="15" fillId="45" borderId="0" applyNumberFormat="0" applyBorder="0" applyAlignment="0" applyProtection="0"/>
    <xf numFmtId="0" fontId="15" fillId="40" borderId="0" applyNumberFormat="0" applyBorder="0" applyAlignment="0" applyProtection="0"/>
    <xf numFmtId="0" fontId="15" fillId="41" borderId="0" applyNumberFormat="0" applyBorder="0" applyAlignment="0" applyProtection="0"/>
    <xf numFmtId="0" fontId="15" fillId="46" borderId="0" applyNumberFormat="0" applyBorder="0" applyAlignment="0" applyProtection="0"/>
    <xf numFmtId="0" fontId="22" fillId="34" borderId="11"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8" fillId="0" borderId="0" applyNumberFormat="0" applyFill="0" applyBorder="0" applyAlignment="0" applyProtection="0"/>
    <xf numFmtId="0" fontId="17" fillId="31" borderId="0" applyNumberFormat="0" applyBorder="0" applyAlignment="0" applyProtection="0"/>
    <xf numFmtId="0" fontId="17" fillId="31" borderId="0" applyNumberFormat="0" applyBorder="0" applyAlignment="0" applyProtection="0"/>
    <xf numFmtId="0" fontId="5" fillId="2" borderId="0" applyNumberFormat="0" applyBorder="0" applyAlignment="0" applyProtection="0"/>
    <xf numFmtId="0" fontId="24" fillId="0" borderId="14" applyNumberFormat="0" applyFill="0" applyAlignment="0" applyProtection="0"/>
    <xf numFmtId="0" fontId="24" fillId="0" borderId="14" applyNumberFormat="0" applyFill="0" applyAlignment="0" applyProtection="0"/>
    <xf numFmtId="0" fontId="2" fillId="0" borderId="1" applyNumberFormat="0" applyFill="0" applyAlignment="0" applyProtection="0"/>
    <xf numFmtId="0" fontId="25" fillId="0" borderId="15" applyNumberFormat="0" applyFill="0" applyAlignment="0" applyProtection="0"/>
    <xf numFmtId="0" fontId="25" fillId="0" borderId="15" applyNumberFormat="0" applyFill="0" applyAlignment="0" applyProtection="0"/>
    <xf numFmtId="0" fontId="3" fillId="0" borderId="2" applyNumberFormat="0" applyFill="0" applyAlignment="0" applyProtection="0"/>
    <xf numFmtId="0" fontId="21" fillId="0" borderId="16" applyNumberFormat="0" applyFill="0" applyAlignment="0" applyProtection="0"/>
    <xf numFmtId="0" fontId="21" fillId="0" borderId="16" applyNumberFormat="0" applyFill="0" applyAlignment="0" applyProtection="0"/>
    <xf numFmtId="0" fontId="4" fillId="0" borderId="3"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4" fillId="0" borderId="0" applyNumberFormat="0" applyFill="0" applyBorder="0" applyAlignment="0" applyProtection="0"/>
    <xf numFmtId="0" fontId="16" fillId="30" borderId="0" applyNumberFormat="0" applyBorder="0" applyAlignment="0" applyProtection="0"/>
    <xf numFmtId="0" fontId="20" fillId="0" borderId="13" applyNumberFormat="0" applyFill="0" applyAlignment="0" applyProtection="0"/>
    <xf numFmtId="0" fontId="26" fillId="49" borderId="0" applyNumberFormat="0" applyBorder="0" applyAlignment="0" applyProtection="0"/>
    <xf numFmtId="0" fontId="26" fillId="49" borderId="0" applyNumberFormat="0" applyBorder="0" applyAlignment="0" applyProtection="0"/>
    <xf numFmtId="0" fontId="7" fillId="4" borderId="0" applyNumberFormat="0" applyBorder="0" applyAlignment="0" applyProtection="0"/>
    <xf numFmtId="0" fontId="11" fillId="0" borderId="0"/>
    <xf numFmtId="0" fontId="27" fillId="0" borderId="0"/>
    <xf numFmtId="0" fontId="11" fillId="0" borderId="0"/>
    <xf numFmtId="0" fontId="28" fillId="0" borderId="0"/>
    <xf numFmtId="0" fontId="11" fillId="0" borderId="0"/>
    <xf numFmtId="0" fontId="11" fillId="0" borderId="0"/>
    <xf numFmtId="0" fontId="29"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4" fillId="0" borderId="0"/>
    <xf numFmtId="0" fontId="1" fillId="0" borderId="0"/>
    <xf numFmtId="0" fontId="1" fillId="0" borderId="0"/>
    <xf numFmtId="0" fontId="1" fillId="0" borderId="0"/>
    <xf numFmtId="0" fontId="14" fillId="0" borderId="0"/>
    <xf numFmtId="0" fontId="1" fillId="0" borderId="0"/>
    <xf numFmtId="0" fontId="1" fillId="0" borderId="0"/>
    <xf numFmtId="0" fontId="29" fillId="0" borderId="0"/>
    <xf numFmtId="0" fontId="14"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29" fillId="0" borderId="0"/>
    <xf numFmtId="0" fontId="28" fillId="0" borderId="0"/>
    <xf numFmtId="0" fontId="29" fillId="0" borderId="0"/>
    <xf numFmtId="0" fontId="1" fillId="0" borderId="0"/>
    <xf numFmtId="0" fontId="1" fillId="0" borderId="0"/>
    <xf numFmtId="0" fontId="1" fillId="0" borderId="0"/>
    <xf numFmtId="0" fontId="14" fillId="0" borderId="0"/>
    <xf numFmtId="0" fontId="11" fillId="50" borderId="17" applyNumberFormat="0" applyFont="0" applyAlignment="0" applyProtection="0"/>
    <xf numFmtId="0" fontId="11" fillId="50" borderId="17" applyNumberFormat="0" applyFont="0" applyAlignment="0" applyProtection="0"/>
    <xf numFmtId="0" fontId="11" fillId="50" borderId="17" applyNumberFormat="0" applyFont="0" applyAlignment="0" applyProtection="0"/>
    <xf numFmtId="0" fontId="11" fillId="50" borderId="17" applyNumberFormat="0" applyFont="0" applyAlignment="0" applyProtection="0"/>
    <xf numFmtId="0" fontId="11" fillId="50" borderId="17" applyNumberFormat="0" applyFont="0" applyAlignment="0" applyProtection="0"/>
    <xf numFmtId="0" fontId="11" fillId="50" borderId="17" applyNumberFormat="0" applyFont="0" applyAlignment="0" applyProtection="0"/>
    <xf numFmtId="0" fontId="30" fillId="47" borderId="18" applyNumberFormat="0" applyAlignment="0" applyProtection="0"/>
    <xf numFmtId="0" fontId="31" fillId="0" borderId="0" applyNumberFormat="0" applyFill="0" applyBorder="0" applyAlignment="0" applyProtection="0"/>
    <xf numFmtId="0" fontId="23"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24" fillId="0" borderId="14" applyNumberFormat="0" applyFill="0" applyAlignment="0" applyProtection="0"/>
    <xf numFmtId="0" fontId="25" fillId="0" borderId="15" applyNumberFormat="0" applyFill="0" applyAlignment="0" applyProtection="0"/>
    <xf numFmtId="0" fontId="21" fillId="0" borderId="16" applyNumberFormat="0" applyFill="0" applyAlignment="0" applyProtection="0"/>
    <xf numFmtId="0" fontId="34" fillId="0" borderId="19" applyNumberFormat="0" applyFill="0" applyAlignment="0" applyProtection="0"/>
    <xf numFmtId="0" fontId="34" fillId="0" borderId="19" applyNumberFormat="0" applyFill="0" applyAlignment="0" applyProtection="0"/>
    <xf numFmtId="0" fontId="9" fillId="0" borderId="4" applyNumberFormat="0" applyFill="0" applyAlignment="0" applyProtection="0"/>
    <xf numFmtId="0" fontId="31" fillId="0" borderId="0" applyNumberFormat="0" applyFill="0" applyBorder="0" applyAlignment="0" applyProtection="0"/>
    <xf numFmtId="0" fontId="36" fillId="0" borderId="0"/>
    <xf numFmtId="0" fontId="53" fillId="0" borderId="0" applyNumberFormat="0" applyFill="0" applyBorder="0" applyAlignment="0" applyProtection="0"/>
  </cellStyleXfs>
  <cellXfs count="771">
    <xf numFmtId="0" fontId="0" fillId="0" borderId="0" xfId="0"/>
    <xf numFmtId="0" fontId="11" fillId="0" borderId="0" xfId="2" applyBorder="1" applyProtection="1"/>
    <xf numFmtId="0" fontId="11" fillId="0" borderId="0" xfId="2" applyProtection="1"/>
    <xf numFmtId="0" fontId="11" fillId="0" borderId="0" xfId="2" applyAlignment="1" applyProtection="1">
      <alignment horizontal="center"/>
    </xf>
    <xf numFmtId="0" fontId="0" fillId="52" borderId="0" xfId="0" applyFill="1"/>
    <xf numFmtId="0" fontId="0" fillId="53" borderId="0" xfId="0" applyFill="1"/>
    <xf numFmtId="0" fontId="0" fillId="0" borderId="5" xfId="0" applyBorder="1"/>
    <xf numFmtId="0" fontId="0" fillId="55" borderId="5" xfId="0" applyFill="1" applyBorder="1"/>
    <xf numFmtId="0" fontId="0" fillId="56" borderId="5" xfId="0" applyFill="1" applyBorder="1"/>
    <xf numFmtId="0" fontId="0" fillId="57" borderId="5" xfId="0" applyFill="1" applyBorder="1"/>
    <xf numFmtId="49" fontId="0" fillId="0" borderId="5" xfId="0" applyNumberFormat="1" applyBorder="1"/>
    <xf numFmtId="0" fontId="0" fillId="54" borderId="0" xfId="0" applyFill="1"/>
    <xf numFmtId="0" fontId="11" fillId="0" borderId="0" xfId="2" applyAlignment="1" applyProtection="1"/>
    <xf numFmtId="0" fontId="11" fillId="0" borderId="0" xfId="2" applyAlignment="1" applyProtection="1">
      <alignment horizontal="center" vertical="center"/>
    </xf>
    <xf numFmtId="0" fontId="12" fillId="0" borderId="0" xfId="1" applyFont="1" applyBorder="1" applyAlignment="1" applyProtection="1">
      <alignment horizontal="center" vertical="center"/>
    </xf>
    <xf numFmtId="0" fontId="13" fillId="0" borderId="0" xfId="1" applyFont="1" applyBorder="1" applyAlignment="1" applyProtection="1">
      <alignment horizontal="center" vertical="center"/>
    </xf>
    <xf numFmtId="0" fontId="35" fillId="0" borderId="0" xfId="2" applyFont="1" applyBorder="1" applyProtection="1"/>
    <xf numFmtId="0" fontId="45" fillId="0" borderId="0" xfId="1" applyFont="1" applyBorder="1" applyAlignment="1" applyProtection="1">
      <alignment horizontal="center" vertical="center"/>
    </xf>
    <xf numFmtId="0" fontId="43" fillId="0" borderId="67" xfId="2" applyFont="1" applyBorder="1" applyAlignment="1" applyProtection="1">
      <alignment horizontal="left" vertical="center"/>
    </xf>
    <xf numFmtId="0" fontId="13" fillId="0" borderId="0" xfId="1" applyFont="1" applyBorder="1" applyAlignment="1" applyProtection="1">
      <alignment horizontal="center" vertical="center" wrapText="1"/>
    </xf>
    <xf numFmtId="0" fontId="11" fillId="0" borderId="0" xfId="2" applyAlignment="1" applyProtection="1">
      <alignment wrapText="1"/>
    </xf>
    <xf numFmtId="0" fontId="43" fillId="67" borderId="28" xfId="2" applyFont="1" applyFill="1" applyBorder="1" applyAlignment="1" applyProtection="1">
      <alignment horizontal="center" vertical="center"/>
    </xf>
    <xf numFmtId="0" fontId="41" fillId="0" borderId="0" xfId="2" applyFont="1" applyFill="1" applyBorder="1" applyAlignment="1" applyProtection="1">
      <alignment horizontal="center" vertical="center" wrapText="1"/>
    </xf>
    <xf numFmtId="0" fontId="48" fillId="0" borderId="0" xfId="2" applyFont="1" applyFill="1" applyBorder="1" applyAlignment="1" applyProtection="1">
      <alignment horizontal="center" vertical="center" wrapText="1"/>
    </xf>
    <xf numFmtId="0" fontId="41" fillId="0" borderId="43" xfId="2" applyFont="1" applyFill="1" applyBorder="1" applyAlignment="1" applyProtection="1">
      <alignment horizontal="center" vertical="center" wrapText="1"/>
    </xf>
    <xf numFmtId="0" fontId="43" fillId="0" borderId="77" xfId="2" applyFont="1" applyBorder="1" applyAlignment="1" applyProtection="1">
      <alignment horizontal="left" vertical="center"/>
    </xf>
    <xf numFmtId="0" fontId="41" fillId="0" borderId="28" xfId="2" applyFont="1" applyFill="1" applyBorder="1" applyAlignment="1" applyProtection="1">
      <alignment horizontal="center" vertical="center" wrapText="1"/>
    </xf>
    <xf numFmtId="0" fontId="48" fillId="0" borderId="28" xfId="2" applyFont="1" applyFill="1" applyBorder="1" applyAlignment="1" applyProtection="1">
      <alignment horizontal="center" vertical="center" wrapText="1"/>
    </xf>
    <xf numFmtId="0" fontId="41" fillId="0" borderId="27" xfId="2" applyFont="1" applyFill="1" applyBorder="1" applyAlignment="1" applyProtection="1">
      <alignment horizontal="center" vertical="center" wrapText="1"/>
    </xf>
    <xf numFmtId="0" fontId="48" fillId="62" borderId="28" xfId="2" applyFont="1" applyFill="1" applyBorder="1" applyAlignment="1" applyProtection="1">
      <alignment horizontal="center" vertical="center" wrapText="1"/>
    </xf>
    <xf numFmtId="0" fontId="40" fillId="0" borderId="0" xfId="2" applyFont="1" applyAlignment="1" applyProtection="1">
      <alignment horizontal="center" vertical="center" wrapText="1"/>
    </xf>
    <xf numFmtId="0" fontId="45" fillId="0" borderId="0" xfId="1" applyFont="1" applyBorder="1" applyAlignment="1" applyProtection="1">
      <alignment horizontal="center" vertical="center"/>
    </xf>
    <xf numFmtId="0" fontId="12" fillId="0" borderId="0" xfId="1" applyFont="1" applyBorder="1" applyAlignment="1" applyProtection="1">
      <alignment horizontal="center"/>
    </xf>
    <xf numFmtId="0" fontId="43" fillId="58" borderId="28" xfId="2" applyFont="1" applyFill="1" applyBorder="1" applyAlignment="1" applyProtection="1">
      <alignment horizontal="center" vertical="center" wrapText="1"/>
      <protection hidden="1"/>
    </xf>
    <xf numFmtId="0" fontId="11" fillId="0" borderId="0" xfId="1" applyFont="1" applyAlignment="1" applyProtection="1">
      <alignment vertical="center"/>
    </xf>
    <xf numFmtId="0" fontId="11" fillId="0" borderId="10" xfId="1" applyFont="1" applyBorder="1" applyAlignment="1" applyProtection="1">
      <alignment horizontal="center" vertical="center"/>
    </xf>
    <xf numFmtId="0" fontId="11" fillId="71" borderId="28" xfId="1" applyFont="1" applyFill="1" applyBorder="1" applyAlignment="1" applyProtection="1">
      <alignment horizontal="center" vertical="center" wrapText="1"/>
    </xf>
    <xf numFmtId="0" fontId="11" fillId="0" borderId="28" xfId="1" applyNumberFormat="1" applyFont="1" applyBorder="1" applyAlignment="1" applyProtection="1">
      <alignment horizontal="center" vertical="center" wrapText="1"/>
    </xf>
    <xf numFmtId="0" fontId="1" fillId="72" borderId="10" xfId="3" applyFill="1" applyBorder="1" applyProtection="1">
      <protection locked="0"/>
    </xf>
    <xf numFmtId="0" fontId="1" fillId="0" borderId="28" xfId="3" applyBorder="1" applyProtection="1"/>
    <xf numFmtId="0" fontId="1" fillId="0" borderId="0" xfId="3" applyProtection="1"/>
    <xf numFmtId="0" fontId="14" fillId="0" borderId="28" xfId="3" applyFont="1" applyBorder="1" applyProtection="1"/>
    <xf numFmtId="0" fontId="1" fillId="72" borderId="28" xfId="3" applyFill="1" applyBorder="1" applyProtection="1">
      <protection locked="0"/>
    </xf>
    <xf numFmtId="49" fontId="14" fillId="72" borderId="28" xfId="3" applyNumberFormat="1" applyFont="1" applyFill="1" applyBorder="1" applyAlignment="1" applyProtection="1">
      <alignment horizontal="center"/>
      <protection locked="0"/>
    </xf>
    <xf numFmtId="0" fontId="62" fillId="0" borderId="28" xfId="3" applyFont="1" applyBorder="1" applyProtection="1"/>
    <xf numFmtId="0" fontId="14" fillId="0" borderId="0" xfId="3" applyFont="1" applyFill="1" applyBorder="1" applyAlignment="1" applyProtection="1">
      <alignment vertical="top" wrapText="1"/>
    </xf>
    <xf numFmtId="0" fontId="11" fillId="0" borderId="0" xfId="1" applyAlignment="1" applyProtection="1">
      <alignment vertical="top"/>
    </xf>
    <xf numFmtId="0" fontId="11" fillId="0" borderId="0" xfId="1" applyAlignment="1" applyProtection="1">
      <alignment vertical="top" wrapText="1"/>
    </xf>
    <xf numFmtId="0" fontId="11" fillId="0" borderId="0" xfId="1" applyProtection="1"/>
    <xf numFmtId="14" fontId="11" fillId="0" borderId="0" xfId="1" applyNumberFormat="1" applyAlignment="1" applyProtection="1">
      <alignment horizontal="center" vertical="center"/>
    </xf>
    <xf numFmtId="0" fontId="11" fillId="0" borderId="0" xfId="1" applyAlignment="1" applyProtection="1">
      <alignment horizontal="center" vertical="center"/>
    </xf>
    <xf numFmtId="0" fontId="11" fillId="0" borderId="0" xfId="1" applyFill="1" applyBorder="1" applyProtection="1"/>
    <xf numFmtId="0" fontId="11" fillId="0" borderId="0" xfId="1" applyFont="1" applyFill="1" applyBorder="1" applyAlignment="1" applyProtection="1">
      <alignment horizontal="center"/>
    </xf>
    <xf numFmtId="0" fontId="11" fillId="0" borderId="0" xfId="1" applyFont="1" applyFill="1" applyBorder="1" applyAlignment="1" applyProtection="1">
      <alignment horizontal="center" vertical="top"/>
    </xf>
    <xf numFmtId="14" fontId="11" fillId="0" borderId="0" xfId="1" applyNumberFormat="1" applyFont="1" applyFill="1" applyBorder="1" applyAlignment="1" applyProtection="1">
      <alignment horizontal="center" vertical="center"/>
    </xf>
    <xf numFmtId="0" fontId="38" fillId="0" borderId="0" xfId="1" applyFont="1" applyFill="1" applyBorder="1" applyAlignment="1" applyProtection="1">
      <alignment horizontal="center" vertical="top"/>
    </xf>
    <xf numFmtId="0" fontId="61" fillId="0" borderId="0" xfId="1" applyFont="1" applyFill="1" applyBorder="1" applyProtection="1"/>
    <xf numFmtId="0" fontId="63" fillId="0" borderId="0" xfId="1" applyFont="1" applyFill="1" applyBorder="1" applyAlignment="1" applyProtection="1">
      <alignment vertical="top"/>
    </xf>
    <xf numFmtId="0" fontId="11" fillId="0" borderId="0" xfId="1" applyFont="1" applyFill="1" applyBorder="1" applyProtection="1"/>
    <xf numFmtId="0" fontId="11" fillId="0" borderId="0" xfId="1" applyFont="1" applyFill="1" applyBorder="1" applyAlignment="1" applyProtection="1">
      <alignment vertical="top" wrapText="1"/>
    </xf>
    <xf numFmtId="0" fontId="11" fillId="0" borderId="0" xfId="1" applyFill="1" applyBorder="1" applyAlignment="1" applyProtection="1">
      <alignment horizontal="center" vertical="center"/>
    </xf>
    <xf numFmtId="0" fontId="58" fillId="0" borderId="0" xfId="1" applyFont="1" applyFill="1" applyBorder="1" applyProtection="1"/>
    <xf numFmtId="0" fontId="11" fillId="0" borderId="0" xfId="1" applyFill="1" applyBorder="1" applyAlignment="1" applyProtection="1">
      <alignment vertical="center"/>
    </xf>
    <xf numFmtId="0" fontId="11" fillId="0" borderId="0" xfId="1" applyFont="1" applyFill="1" applyBorder="1" applyAlignment="1" applyProtection="1">
      <alignment horizontal="left" vertical="center" wrapText="1"/>
    </xf>
    <xf numFmtId="0" fontId="11" fillId="0" borderId="0" xfId="1" applyFont="1" applyFill="1" applyBorder="1" applyAlignment="1" applyProtection="1">
      <alignment vertical="center"/>
    </xf>
    <xf numFmtId="0" fontId="11" fillId="0" borderId="0" xfId="1" applyFont="1" applyFill="1" applyBorder="1" applyAlignment="1" applyProtection="1">
      <alignment horizontal="center" vertical="center"/>
    </xf>
    <xf numFmtId="0" fontId="11" fillId="0" borderId="0" xfId="1" applyFont="1" applyFill="1" applyBorder="1" applyAlignment="1" applyProtection="1">
      <alignment vertical="center" wrapText="1"/>
    </xf>
    <xf numFmtId="0" fontId="11" fillId="0" borderId="0" xfId="1" applyFont="1" applyFill="1" applyBorder="1" applyAlignment="1" applyProtection="1">
      <alignment horizontal="left" vertical="center"/>
    </xf>
    <xf numFmtId="2" fontId="11" fillId="0" borderId="0" xfId="1" applyNumberFormat="1" applyFill="1" applyBorder="1" applyProtection="1"/>
    <xf numFmtId="4" fontId="11" fillId="0" borderId="0" xfId="1" applyNumberFormat="1" applyFill="1" applyBorder="1" applyProtection="1"/>
    <xf numFmtId="0" fontId="40" fillId="0" borderId="26" xfId="0" applyFont="1" applyFill="1" applyBorder="1" applyAlignment="1" applyProtection="1">
      <alignment vertical="justify"/>
    </xf>
    <xf numFmtId="0" fontId="40" fillId="0" borderId="8" xfId="0" applyFont="1" applyFill="1" applyBorder="1" applyAlignment="1" applyProtection="1">
      <alignment vertical="justify"/>
    </xf>
    <xf numFmtId="0" fontId="40" fillId="0" borderId="24" xfId="0" applyFont="1" applyFill="1" applyBorder="1" applyAlignment="1" applyProtection="1">
      <alignment vertical="justify"/>
    </xf>
    <xf numFmtId="0" fontId="0" fillId="0" borderId="10" xfId="3" applyFont="1" applyBorder="1" applyProtection="1"/>
    <xf numFmtId="0" fontId="54" fillId="0" borderId="0" xfId="1028" applyFont="1" applyFill="1" applyBorder="1" applyAlignment="1" applyProtection="1">
      <alignment horizontal="center" vertical="center"/>
    </xf>
    <xf numFmtId="0" fontId="49" fillId="0" borderId="0" xfId="2" applyFont="1" applyFill="1" applyBorder="1" applyAlignment="1" applyProtection="1">
      <alignment horizontal="center" vertical="center" wrapText="1"/>
    </xf>
    <xf numFmtId="0" fontId="35" fillId="0" borderId="0" xfId="2" applyFont="1" applyFill="1" applyBorder="1" applyProtection="1"/>
    <xf numFmtId="0" fontId="50" fillId="0" borderId="0" xfId="2" applyFont="1" applyFill="1" applyBorder="1" applyAlignment="1" applyProtection="1">
      <alignment horizontal="center" vertical="center" wrapText="1"/>
    </xf>
    <xf numFmtId="0" fontId="11" fillId="0" borderId="0" xfId="2" applyFill="1" applyBorder="1" applyAlignment="1" applyProtection="1"/>
    <xf numFmtId="0" fontId="11" fillId="0" borderId="0" xfId="2" applyFill="1" applyBorder="1" applyProtection="1"/>
    <xf numFmtId="0" fontId="11" fillId="0" borderId="0" xfId="2" applyFill="1" applyBorder="1" applyAlignment="1" applyProtection="1">
      <alignment horizontal="center"/>
    </xf>
    <xf numFmtId="0" fontId="11" fillId="0" borderId="0" xfId="2" applyFill="1" applyBorder="1" applyAlignment="1" applyProtection="1">
      <alignment horizontal="center" vertical="center"/>
    </xf>
    <xf numFmtId="0" fontId="47" fillId="0" borderId="0" xfId="2" applyFont="1" applyFill="1" applyBorder="1" applyAlignment="1" applyProtection="1"/>
    <xf numFmtId="0" fontId="51" fillId="0" borderId="0" xfId="2" applyFont="1" applyFill="1" applyBorder="1" applyAlignment="1" applyProtection="1">
      <alignment horizontal="center" vertical="center" textRotation="90" wrapText="1"/>
    </xf>
    <xf numFmtId="0" fontId="44" fillId="0" borderId="0" xfId="2" applyFont="1" applyFill="1" applyBorder="1" applyAlignment="1" applyProtection="1">
      <alignment horizontal="center" vertical="center" wrapText="1"/>
    </xf>
    <xf numFmtId="0" fontId="40" fillId="0" borderId="0" xfId="2" applyFont="1" applyFill="1" applyBorder="1" applyAlignment="1" applyProtection="1">
      <alignment horizontal="center" vertical="center" wrapText="1"/>
    </xf>
    <xf numFmtId="0" fontId="43" fillId="0" borderId="0" xfId="2" applyFont="1" applyFill="1" applyBorder="1" applyAlignment="1" applyProtection="1">
      <alignment horizontal="center" vertical="center" wrapText="1"/>
    </xf>
    <xf numFmtId="1" fontId="11" fillId="0" borderId="0" xfId="2" applyNumberFormat="1" applyFill="1" applyBorder="1" applyProtection="1"/>
    <xf numFmtId="0" fontId="43" fillId="0" borderId="0" xfId="2" applyFont="1" applyFill="1" applyBorder="1" applyAlignment="1" applyProtection="1">
      <alignment vertical="center" wrapText="1"/>
    </xf>
    <xf numFmtId="0" fontId="44" fillId="0" borderId="0" xfId="2" applyFont="1" applyFill="1" applyBorder="1" applyAlignment="1" applyProtection="1">
      <alignment horizontal="center" vertical="center" textRotation="90" wrapText="1"/>
    </xf>
    <xf numFmtId="0" fontId="47" fillId="0" borderId="0" xfId="2" applyFont="1" applyFill="1" applyBorder="1" applyAlignment="1" applyProtection="1">
      <alignment horizontal="center" vertical="center" textRotation="90" wrapText="1"/>
    </xf>
    <xf numFmtId="0" fontId="43" fillId="0" borderId="0" xfId="2" applyFont="1" applyFill="1" applyBorder="1" applyAlignment="1" applyProtection="1">
      <alignment horizontal="center"/>
    </xf>
    <xf numFmtId="165" fontId="43" fillId="0" borderId="0" xfId="2" applyNumberFormat="1" applyFont="1" applyFill="1" applyBorder="1" applyAlignment="1" applyProtection="1">
      <alignment horizontal="center" vertical="center" wrapText="1"/>
    </xf>
    <xf numFmtId="0" fontId="41" fillId="0" borderId="0" xfId="2" applyFont="1" applyFill="1" applyBorder="1" applyAlignment="1" applyProtection="1">
      <alignment vertical="center" wrapText="1"/>
    </xf>
    <xf numFmtId="1" fontId="41" fillId="0" borderId="0" xfId="2" applyNumberFormat="1" applyFont="1" applyFill="1" applyBorder="1" applyAlignment="1" applyProtection="1">
      <alignment horizontal="center" vertical="center" wrapText="1"/>
    </xf>
    <xf numFmtId="0" fontId="11" fillId="0" borderId="0" xfId="2" applyAlignment="1" applyProtection="1">
      <alignment horizontal="left" vertical="center"/>
    </xf>
    <xf numFmtId="0" fontId="43" fillId="0" borderId="28" xfId="2" applyFont="1" applyBorder="1" applyAlignment="1" applyProtection="1">
      <alignment horizontal="left" vertical="center"/>
    </xf>
    <xf numFmtId="0" fontId="11" fillId="0" borderId="0" xfId="2" applyBorder="1" applyAlignment="1" applyProtection="1"/>
    <xf numFmtId="0" fontId="11" fillId="0" borderId="85" xfId="2" applyBorder="1" applyProtection="1"/>
    <xf numFmtId="0" fontId="11" fillId="0" borderId="86" xfId="2" applyBorder="1" applyAlignment="1" applyProtection="1"/>
    <xf numFmtId="0" fontId="11" fillId="0" borderId="87" xfId="2" applyBorder="1" applyAlignment="1" applyProtection="1"/>
    <xf numFmtId="0" fontId="11" fillId="0" borderId="88" xfId="2" applyBorder="1" applyProtection="1"/>
    <xf numFmtId="0" fontId="11" fillId="0" borderId="89" xfId="2" applyBorder="1" applyAlignment="1" applyProtection="1"/>
    <xf numFmtId="0" fontId="11" fillId="0" borderId="93" xfId="2" applyBorder="1" applyProtection="1"/>
    <xf numFmtId="0" fontId="11" fillId="0" borderId="94" xfId="2" applyBorder="1" applyAlignment="1" applyProtection="1"/>
    <xf numFmtId="0" fontId="11" fillId="0" borderId="95" xfId="2" applyBorder="1" applyAlignment="1" applyProtection="1"/>
    <xf numFmtId="0" fontId="11" fillId="0" borderId="96" xfId="2" applyBorder="1" applyProtection="1"/>
    <xf numFmtId="0" fontId="11" fillId="0" borderId="97" xfId="2" applyBorder="1" applyAlignment="1" applyProtection="1"/>
    <xf numFmtId="0" fontId="11" fillId="0" borderId="99" xfId="2" applyBorder="1" applyProtection="1"/>
    <xf numFmtId="0" fontId="11" fillId="0" borderId="100" xfId="2" applyBorder="1" applyAlignment="1" applyProtection="1"/>
    <xf numFmtId="0" fontId="11" fillId="0" borderId="101" xfId="2" applyBorder="1" applyProtection="1"/>
    <xf numFmtId="0" fontId="11" fillId="0" borderId="102" xfId="2" applyBorder="1" applyAlignment="1" applyProtection="1"/>
    <xf numFmtId="0" fontId="11" fillId="0" borderId="103" xfId="2" applyBorder="1" applyAlignment="1" applyProtection="1"/>
    <xf numFmtId="0" fontId="11" fillId="0" borderId="0" xfId="2" applyBorder="1" applyAlignment="1" applyProtection="1">
      <alignment wrapText="1"/>
    </xf>
    <xf numFmtId="0" fontId="11" fillId="0" borderId="0" xfId="2" applyBorder="1" applyAlignment="1" applyProtection="1">
      <alignment vertical="center" wrapText="1"/>
    </xf>
    <xf numFmtId="0" fontId="11" fillId="0" borderId="94" xfId="2" applyBorder="1" applyAlignment="1" applyProtection="1">
      <alignment wrapText="1"/>
    </xf>
    <xf numFmtId="0" fontId="11" fillId="0" borderId="95" xfId="2" applyBorder="1" applyAlignment="1" applyProtection="1">
      <alignment vertical="center" wrapText="1"/>
    </xf>
    <xf numFmtId="0" fontId="11" fillId="0" borderId="0" xfId="1" applyAlignment="1" applyProtection="1">
      <alignment horizontal="left" vertical="top" wrapText="1"/>
    </xf>
    <xf numFmtId="0" fontId="68" fillId="0" borderId="0" xfId="1" applyFont="1" applyAlignment="1" applyProtection="1">
      <alignment vertical="top"/>
    </xf>
    <xf numFmtId="0" fontId="11" fillId="0" borderId="0" xfId="1" applyAlignment="1" applyProtection="1">
      <alignment horizontal="left" vertical="top"/>
    </xf>
    <xf numFmtId="0" fontId="11" fillId="0" borderId="0" xfId="1" applyFont="1" applyFill="1" applyBorder="1" applyAlignment="1" applyProtection="1">
      <alignment horizontal="left" vertical="top" wrapText="1"/>
    </xf>
    <xf numFmtId="0" fontId="38" fillId="0" borderId="0" xfId="1" applyFont="1" applyFill="1" applyBorder="1" applyAlignment="1" applyProtection="1">
      <alignment horizontal="left" vertical="top"/>
    </xf>
    <xf numFmtId="0" fontId="61" fillId="0" borderId="0" xfId="1" applyFont="1" applyFill="1" applyBorder="1" applyAlignment="1" applyProtection="1">
      <alignment vertical="top"/>
    </xf>
    <xf numFmtId="0" fontId="35" fillId="0" borderId="62" xfId="2" applyFont="1" applyBorder="1" applyProtection="1">
      <protection hidden="1"/>
    </xf>
    <xf numFmtId="0" fontId="35" fillId="0" borderId="56" xfId="2" applyFont="1" applyBorder="1" applyProtection="1">
      <protection hidden="1"/>
    </xf>
    <xf numFmtId="0" fontId="11" fillId="0" borderId="0" xfId="2" applyBorder="1" applyAlignment="1" applyProtection="1">
      <alignment horizontal="center" vertical="center"/>
      <protection hidden="1"/>
    </xf>
    <xf numFmtId="0" fontId="11" fillId="0" borderId="0" xfId="2" applyBorder="1" applyProtection="1">
      <protection hidden="1"/>
    </xf>
    <xf numFmtId="0" fontId="43" fillId="0" borderId="28" xfId="2" applyFont="1" applyBorder="1" applyAlignment="1" applyProtection="1">
      <alignment vertical="center" wrapText="1"/>
      <protection locked="0"/>
    </xf>
    <xf numFmtId="0" fontId="11" fillId="0" borderId="0" xfId="2" applyProtection="1">
      <protection hidden="1"/>
    </xf>
    <xf numFmtId="0" fontId="35" fillId="58" borderId="40" xfId="2" applyFont="1" applyFill="1" applyBorder="1" applyAlignment="1" applyProtection="1">
      <alignment horizontal="center" vertical="center" wrapText="1"/>
      <protection hidden="1"/>
    </xf>
    <xf numFmtId="0" fontId="37" fillId="58" borderId="40" xfId="2" applyFont="1" applyFill="1" applyBorder="1" applyAlignment="1" applyProtection="1">
      <alignment horizontal="center" vertical="center" wrapText="1"/>
      <protection hidden="1"/>
    </xf>
    <xf numFmtId="0" fontId="35" fillId="58" borderId="27" xfId="2" applyFont="1" applyFill="1" applyBorder="1" applyAlignment="1" applyProtection="1">
      <alignment horizontal="center" vertical="center" wrapText="1"/>
      <protection hidden="1"/>
    </xf>
    <xf numFmtId="0" fontId="37" fillId="58" borderId="27" xfId="2" applyFont="1" applyFill="1" applyBorder="1" applyAlignment="1" applyProtection="1">
      <alignment horizontal="center" vertical="center" wrapText="1"/>
      <protection hidden="1"/>
    </xf>
    <xf numFmtId="0" fontId="11" fillId="58" borderId="28" xfId="2" applyFill="1" applyBorder="1" applyAlignment="1" applyProtection="1">
      <alignment horizontal="center" vertical="center"/>
      <protection hidden="1"/>
    </xf>
    <xf numFmtId="0" fontId="11" fillId="58" borderId="33" xfId="2" applyFill="1" applyBorder="1" applyAlignment="1" applyProtection="1">
      <alignment horizontal="center" vertical="center" wrapText="1"/>
      <protection hidden="1"/>
    </xf>
    <xf numFmtId="0" fontId="35" fillId="58" borderId="28" xfId="2" applyFont="1" applyFill="1" applyBorder="1" applyAlignment="1" applyProtection="1">
      <alignment horizontal="center" vertical="center" wrapText="1"/>
      <protection hidden="1"/>
    </xf>
    <xf numFmtId="0" fontId="35" fillId="0" borderId="28" xfId="2" applyFont="1" applyBorder="1" applyProtection="1">
      <protection locked="0"/>
    </xf>
    <xf numFmtId="0" fontId="35" fillId="0" borderId="36" xfId="2" applyFont="1" applyBorder="1" applyAlignment="1" applyProtection="1">
      <alignment vertical="center" wrapText="1"/>
      <protection locked="0"/>
    </xf>
    <xf numFmtId="0" fontId="11" fillId="0" borderId="8" xfId="2" applyFill="1" applyBorder="1" applyAlignment="1" applyProtection="1">
      <alignment vertical="center" wrapText="1"/>
      <protection locked="0"/>
    </xf>
    <xf numFmtId="0" fontId="35" fillId="0" borderId="8" xfId="2" applyFont="1" applyFill="1" applyBorder="1" applyAlignment="1" applyProtection="1">
      <alignment horizontal="center" vertical="center" wrapText="1"/>
      <protection locked="0"/>
    </xf>
    <xf numFmtId="0" fontId="35" fillId="0" borderId="24" xfId="2" applyFont="1" applyBorder="1" applyAlignment="1" applyProtection="1">
      <alignment horizontal="center" wrapText="1"/>
      <protection hidden="1"/>
    </xf>
    <xf numFmtId="2" fontId="35" fillId="0" borderId="24" xfId="2" applyNumberFormat="1" applyFont="1" applyBorder="1" applyAlignment="1" applyProtection="1">
      <alignment horizontal="center" wrapText="1"/>
      <protection hidden="1"/>
    </xf>
    <xf numFmtId="0" fontId="35" fillId="58" borderId="28" xfId="2" applyFont="1" applyFill="1" applyBorder="1" applyAlignment="1" applyProtection="1">
      <alignment horizontal="center" vertical="center"/>
      <protection hidden="1"/>
    </xf>
    <xf numFmtId="0" fontId="35" fillId="0" borderId="28" xfId="2" applyFont="1" applyBorder="1" applyAlignment="1" applyProtection="1">
      <alignment wrapText="1"/>
      <protection hidden="1"/>
    </xf>
    <xf numFmtId="0" fontId="37" fillId="58" borderId="28" xfId="2" applyFont="1" applyFill="1" applyBorder="1" applyAlignment="1" applyProtection="1">
      <alignment horizontal="center" vertical="center"/>
      <protection hidden="1"/>
    </xf>
    <xf numFmtId="0" fontId="35" fillId="58" borderId="25" xfId="2" applyFont="1" applyFill="1" applyBorder="1" applyAlignment="1" applyProtection="1">
      <alignment horizontal="center" vertical="center" wrapText="1"/>
      <protection hidden="1"/>
    </xf>
    <xf numFmtId="0" fontId="43" fillId="0" borderId="10" xfId="2" applyFont="1" applyBorder="1" applyAlignment="1" applyProtection="1">
      <alignment wrapText="1"/>
      <protection locked="0"/>
    </xf>
    <xf numFmtId="0" fontId="43" fillId="0" borderId="45" xfId="2" applyFont="1" applyBorder="1" applyAlignment="1" applyProtection="1">
      <alignment horizontal="center" vertical="center" wrapText="1"/>
      <protection locked="0"/>
    </xf>
    <xf numFmtId="0" fontId="43" fillId="58" borderId="10" xfId="2" applyFont="1" applyFill="1" applyBorder="1" applyAlignment="1" applyProtection="1">
      <alignment horizontal="center" vertical="center" wrapText="1"/>
      <protection hidden="1"/>
    </xf>
    <xf numFmtId="0" fontId="43" fillId="70" borderId="71" xfId="2" applyFont="1" applyFill="1" applyBorder="1" applyAlignment="1" applyProtection="1">
      <alignment horizontal="center" vertical="center" wrapText="1"/>
      <protection hidden="1"/>
    </xf>
    <xf numFmtId="2" fontId="48" fillId="62" borderId="68" xfId="2" applyNumberFormat="1" applyFont="1" applyFill="1" applyBorder="1" applyAlignment="1" applyProtection="1">
      <alignment horizontal="center" vertical="center" wrapText="1"/>
      <protection hidden="1"/>
    </xf>
    <xf numFmtId="0" fontId="43" fillId="58" borderId="45" xfId="2" applyFont="1" applyFill="1" applyBorder="1" applyAlignment="1" applyProtection="1">
      <alignment horizontal="center" vertical="center" wrapText="1"/>
      <protection hidden="1"/>
    </xf>
    <xf numFmtId="0" fontId="43" fillId="57" borderId="28" xfId="2" applyFont="1" applyFill="1" applyBorder="1" applyAlignment="1" applyProtection="1">
      <alignment horizontal="center" vertical="center" wrapText="1"/>
      <protection hidden="1"/>
    </xf>
    <xf numFmtId="0" fontId="49" fillId="0" borderId="0" xfId="2" applyFont="1" applyAlignment="1" applyProtection="1">
      <alignment horizontal="center"/>
    </xf>
    <xf numFmtId="0" fontId="57" fillId="0" borderId="0" xfId="2" applyFont="1" applyAlignment="1" applyProtection="1">
      <alignment vertical="center"/>
    </xf>
    <xf numFmtId="0" fontId="67" fillId="0" borderId="28" xfId="2" applyFont="1" applyBorder="1" applyAlignment="1" applyProtection="1">
      <alignment horizontal="center" vertical="center"/>
    </xf>
    <xf numFmtId="0" fontId="41" fillId="67" borderId="27" xfId="2" applyFont="1" applyFill="1" applyBorder="1" applyAlignment="1" applyProtection="1">
      <alignment horizontal="center" vertical="center"/>
    </xf>
    <xf numFmtId="0" fontId="41" fillId="67" borderId="28" xfId="2" applyFont="1" applyFill="1" applyBorder="1" applyAlignment="1" applyProtection="1">
      <alignment horizontal="center" vertical="center"/>
    </xf>
    <xf numFmtId="0" fontId="0" fillId="0" borderId="0" xfId="0" applyProtection="1">
      <protection hidden="1"/>
    </xf>
    <xf numFmtId="0" fontId="0" fillId="61" borderId="28" xfId="0" applyFill="1" applyBorder="1" applyProtection="1">
      <protection hidden="1"/>
    </xf>
    <xf numFmtId="0" fontId="0" fillId="61" borderId="0" xfId="0" applyFill="1" applyBorder="1" applyProtection="1">
      <protection hidden="1"/>
    </xf>
    <xf numFmtId="0" fontId="0" fillId="54" borderId="0" xfId="0" applyFill="1" applyProtection="1">
      <protection hidden="1"/>
    </xf>
    <xf numFmtId="49" fontId="0" fillId="0" borderId="0" xfId="0" applyNumberFormat="1" applyProtection="1">
      <protection hidden="1"/>
    </xf>
    <xf numFmtId="0" fontId="9" fillId="0" borderId="0" xfId="0" applyFont="1" applyProtection="1">
      <protection hidden="1"/>
    </xf>
    <xf numFmtId="0" fontId="0" fillId="0" borderId="0" xfId="0" applyAlignment="1" applyProtection="1">
      <alignment wrapText="1"/>
      <protection hidden="1"/>
    </xf>
    <xf numFmtId="0" fontId="70" fillId="0" borderId="28" xfId="2" applyFont="1" applyBorder="1" applyAlignment="1" applyProtection="1"/>
    <xf numFmtId="0" fontId="59" fillId="0" borderId="28" xfId="1028" applyFont="1" applyBorder="1" applyAlignment="1" applyProtection="1">
      <alignment horizontal="left" vertical="center"/>
    </xf>
    <xf numFmtId="0" fontId="71" fillId="0" borderId="0" xfId="2" applyFont="1" applyFill="1" applyBorder="1" applyAlignment="1" applyProtection="1"/>
    <xf numFmtId="0" fontId="11" fillId="0" borderId="98" xfId="2" applyBorder="1" applyAlignment="1" applyProtection="1">
      <alignment horizontal="center" vertical="center" wrapText="1"/>
    </xf>
    <xf numFmtId="0" fontId="11" fillId="0" borderId="97" xfId="2" applyBorder="1" applyAlignment="1" applyProtection="1">
      <alignment horizontal="center" vertical="center" wrapText="1"/>
    </xf>
    <xf numFmtId="0" fontId="37" fillId="58" borderId="21" xfId="2" applyFont="1" applyFill="1" applyBorder="1" applyAlignment="1" applyProtection="1">
      <alignment horizontal="center" vertical="center" wrapText="1"/>
      <protection hidden="1"/>
    </xf>
    <xf numFmtId="0" fontId="35" fillId="58" borderId="21" xfId="2" applyFont="1" applyFill="1" applyBorder="1" applyAlignment="1" applyProtection="1">
      <alignment horizontal="center" vertical="center"/>
      <protection hidden="1"/>
    </xf>
    <xf numFmtId="0" fontId="35" fillId="58" borderId="10" xfId="2" applyFont="1" applyFill="1" applyBorder="1" applyAlignment="1" applyProtection="1">
      <alignment horizontal="center" vertical="center" wrapText="1"/>
      <protection hidden="1"/>
    </xf>
    <xf numFmtId="0" fontId="35" fillId="58" borderId="21" xfId="2" applyFont="1" applyFill="1" applyBorder="1" applyAlignment="1" applyProtection="1">
      <alignment horizontal="center" vertical="center" wrapText="1"/>
      <protection hidden="1"/>
    </xf>
    <xf numFmtId="0" fontId="35" fillId="73" borderId="28" xfId="2" applyFont="1" applyFill="1" applyBorder="1" applyAlignment="1" applyProtection="1">
      <alignment horizontal="center" vertical="center" wrapText="1"/>
      <protection locked="0"/>
    </xf>
    <xf numFmtId="0" fontId="35" fillId="73" borderId="28" xfId="2" applyFont="1" applyFill="1" applyBorder="1" applyAlignment="1" applyProtection="1">
      <alignment horizontal="center" vertical="center"/>
      <protection locked="0"/>
    </xf>
    <xf numFmtId="0" fontId="35" fillId="73" borderId="10" xfId="2" applyFont="1" applyFill="1" applyBorder="1" applyAlignment="1" applyProtection="1">
      <alignment horizontal="center" vertical="center" wrapText="1"/>
      <protection locked="0"/>
    </xf>
    <xf numFmtId="0" fontId="35" fillId="73" borderId="33" xfId="2" applyFont="1" applyFill="1" applyBorder="1" applyAlignment="1" applyProtection="1">
      <alignment horizontal="center" vertical="center" wrapText="1"/>
      <protection locked="0"/>
    </xf>
    <xf numFmtId="0" fontId="35" fillId="73" borderId="10" xfId="2" applyFont="1" applyFill="1" applyBorder="1" applyAlignment="1" applyProtection="1">
      <alignment horizontal="center" vertical="center"/>
      <protection locked="0"/>
    </xf>
    <xf numFmtId="0" fontId="35" fillId="73" borderId="27" xfId="2" applyFont="1" applyFill="1" applyBorder="1" applyAlignment="1" applyProtection="1">
      <alignment horizontal="center" vertical="center" wrapText="1"/>
      <protection locked="0"/>
    </xf>
    <xf numFmtId="0" fontId="37" fillId="73" borderId="28" xfId="2" applyFont="1" applyFill="1" applyBorder="1" applyAlignment="1" applyProtection="1">
      <alignment horizontal="center" vertical="center" wrapText="1"/>
      <protection locked="0"/>
    </xf>
    <xf numFmtId="0" fontId="37" fillId="73" borderId="21" xfId="2" applyFont="1" applyFill="1" applyBorder="1" applyAlignment="1" applyProtection="1">
      <alignment horizontal="center" vertical="center" wrapText="1"/>
      <protection locked="0"/>
    </xf>
    <xf numFmtId="0" fontId="37" fillId="73" borderId="27" xfId="2" applyFont="1" applyFill="1" applyBorder="1" applyAlignment="1" applyProtection="1">
      <alignment horizontal="center" vertical="center" wrapText="1"/>
      <protection locked="0"/>
    </xf>
    <xf numFmtId="0" fontId="35" fillId="73" borderId="27" xfId="2" applyFont="1" applyFill="1" applyBorder="1" applyAlignment="1" applyProtection="1">
      <alignment horizontal="center" wrapText="1"/>
      <protection locked="0"/>
    </xf>
    <xf numFmtId="0" fontId="37" fillId="73" borderId="0" xfId="2" applyFont="1" applyFill="1" applyBorder="1" applyAlignment="1" applyProtection="1">
      <alignment horizontal="center" vertical="center" wrapText="1"/>
      <protection locked="0"/>
    </xf>
    <xf numFmtId="0" fontId="11" fillId="73" borderId="28" xfId="2" applyFill="1" applyBorder="1" applyAlignment="1" applyProtection="1">
      <alignment horizontal="center" vertical="center"/>
      <protection locked="0"/>
    </xf>
    <xf numFmtId="0" fontId="43" fillId="73" borderId="28" xfId="2" applyFont="1" applyFill="1" applyBorder="1" applyAlignment="1" applyProtection="1">
      <alignment horizontal="center" vertical="center" wrapText="1"/>
      <protection locked="0"/>
    </xf>
    <xf numFmtId="0" fontId="43" fillId="73" borderId="10" xfId="2" applyFont="1" applyFill="1" applyBorder="1" applyAlignment="1" applyProtection="1">
      <alignment horizontal="center" vertical="center" wrapText="1"/>
      <protection locked="0"/>
    </xf>
    <xf numFmtId="0" fontId="43" fillId="73" borderId="28" xfId="2" applyFont="1" applyFill="1" applyBorder="1" applyAlignment="1" applyProtection="1">
      <alignment horizontal="left" vertical="center" wrapText="1"/>
      <protection locked="0"/>
    </xf>
    <xf numFmtId="0" fontId="43" fillId="73" borderId="28" xfId="2" applyFont="1" applyFill="1" applyBorder="1" applyAlignment="1" applyProtection="1">
      <alignment horizontal="center" vertical="center"/>
    </xf>
    <xf numFmtId="0" fontId="41" fillId="0" borderId="28" xfId="2" applyFont="1" applyBorder="1" applyAlignment="1" applyProtection="1">
      <alignment horizontal="left" vertical="center" wrapText="1"/>
    </xf>
    <xf numFmtId="0" fontId="41" fillId="0" borderId="67" xfId="2" applyFont="1" applyBorder="1" applyAlignment="1" applyProtection="1">
      <alignment horizontal="left" vertical="center" wrapText="1"/>
    </xf>
    <xf numFmtId="0" fontId="43" fillId="73" borderId="27" xfId="2" applyFont="1" applyFill="1" applyBorder="1" applyAlignment="1" applyProtection="1">
      <alignment horizontal="center" vertical="center"/>
    </xf>
    <xf numFmtId="0" fontId="35" fillId="67" borderId="28" xfId="2" applyFont="1" applyFill="1" applyBorder="1" applyAlignment="1" applyProtection="1">
      <alignment horizontal="center" vertical="center"/>
    </xf>
    <xf numFmtId="0" fontId="72" fillId="0" borderId="73" xfId="0" applyFont="1" applyBorder="1"/>
    <xf numFmtId="0" fontId="72" fillId="0" borderId="54" xfId="0" applyFont="1" applyBorder="1"/>
    <xf numFmtId="0" fontId="72" fillId="0" borderId="41" xfId="0" applyFont="1" applyBorder="1"/>
    <xf numFmtId="0" fontId="72" fillId="0" borderId="42" xfId="0" applyFont="1" applyBorder="1"/>
    <xf numFmtId="0" fontId="73" fillId="0" borderId="0" xfId="0" applyFont="1" applyBorder="1"/>
    <xf numFmtId="0" fontId="73" fillId="0" borderId="43" xfId="0" applyFont="1" applyBorder="1"/>
    <xf numFmtId="0" fontId="72" fillId="0" borderId="0" xfId="0" applyFont="1" applyBorder="1"/>
    <xf numFmtId="0" fontId="72" fillId="0" borderId="43" xfId="0" applyFont="1" applyBorder="1"/>
    <xf numFmtId="0" fontId="72" fillId="0" borderId="44" xfId="0" applyFont="1" applyBorder="1"/>
    <xf numFmtId="0" fontId="72" fillId="0" borderId="56" xfId="0" applyFont="1" applyBorder="1"/>
    <xf numFmtId="0" fontId="72" fillId="0" borderId="46" xfId="0" applyFont="1" applyBorder="1"/>
    <xf numFmtId="0" fontId="38" fillId="0" borderId="28" xfId="2" applyFont="1" applyBorder="1" applyAlignment="1" applyProtection="1">
      <alignment horizontal="center"/>
    </xf>
    <xf numFmtId="0" fontId="11" fillId="0" borderId="28" xfId="2" applyBorder="1" applyAlignment="1" applyProtection="1">
      <alignment horizontal="center" vertical="center"/>
    </xf>
    <xf numFmtId="0" fontId="42" fillId="73" borderId="0" xfId="2" applyFont="1" applyFill="1" applyProtection="1">
      <protection locked="0"/>
    </xf>
    <xf numFmtId="165" fontId="35" fillId="58" borderId="28" xfId="2" applyNumberFormat="1" applyFont="1" applyFill="1" applyBorder="1" applyAlignment="1" applyProtection="1">
      <alignment horizontal="center" vertical="center" wrapText="1"/>
      <protection hidden="1"/>
    </xf>
    <xf numFmtId="0" fontId="35" fillId="73" borderId="9" xfId="2" applyFont="1" applyFill="1" applyBorder="1" applyAlignment="1" applyProtection="1">
      <alignment horizontal="center" vertical="center" wrapText="1"/>
      <protection locked="0"/>
    </xf>
    <xf numFmtId="0" fontId="35" fillId="58" borderId="9" xfId="2" applyFont="1" applyFill="1" applyBorder="1" applyAlignment="1" applyProtection="1">
      <alignment horizontal="center" vertical="center" wrapText="1"/>
      <protection hidden="1"/>
    </xf>
    <xf numFmtId="0" fontId="48" fillId="70" borderId="71" xfId="2" applyFont="1" applyFill="1" applyBorder="1" applyAlignment="1" applyProtection="1">
      <alignment horizontal="center" vertical="center" wrapText="1"/>
      <protection hidden="1"/>
    </xf>
    <xf numFmtId="0" fontId="37" fillId="73" borderId="10" xfId="2" applyFont="1" applyFill="1" applyBorder="1" applyAlignment="1" applyProtection="1">
      <alignment horizontal="center" vertical="center" wrapText="1"/>
      <protection locked="0"/>
    </xf>
    <xf numFmtId="0" fontId="37" fillId="58" borderId="10" xfId="2" applyFont="1" applyFill="1" applyBorder="1" applyAlignment="1" applyProtection="1">
      <alignment horizontal="center" vertical="center"/>
      <protection hidden="1"/>
    </xf>
    <xf numFmtId="0" fontId="11" fillId="0" borderId="0" xfId="2" applyAlignment="1" applyProtection="1">
      <protection hidden="1"/>
    </xf>
    <xf numFmtId="0" fontId="11" fillId="0" borderId="0" xfId="2" applyAlignment="1" applyProtection="1">
      <alignment horizontal="center"/>
      <protection hidden="1"/>
    </xf>
    <xf numFmtId="0" fontId="11" fillId="0" borderId="0" xfId="2" applyAlignment="1" applyProtection="1">
      <alignment horizontal="center" vertical="center"/>
      <protection hidden="1"/>
    </xf>
    <xf numFmtId="0" fontId="42" fillId="60" borderId="75" xfId="2" applyFont="1" applyFill="1" applyBorder="1" applyAlignment="1" applyProtection="1">
      <alignment vertical="top"/>
      <protection hidden="1"/>
    </xf>
    <xf numFmtId="0" fontId="12" fillId="0" borderId="0" xfId="1" applyFont="1" applyBorder="1" applyAlignment="1" applyProtection="1">
      <alignment horizontal="center"/>
      <protection hidden="1"/>
    </xf>
    <xf numFmtId="0" fontId="12" fillId="0" borderId="0" xfId="1" applyFont="1" applyBorder="1" applyAlignment="1" applyProtection="1">
      <alignment horizontal="center" vertical="center"/>
      <protection hidden="1"/>
    </xf>
    <xf numFmtId="0" fontId="13" fillId="0" borderId="0" xfId="1" applyFont="1" applyBorder="1" applyAlignment="1" applyProtection="1">
      <alignment horizontal="center" vertical="center"/>
      <protection hidden="1"/>
    </xf>
    <xf numFmtId="0" fontId="11" fillId="0" borderId="0" xfId="2" applyAlignment="1" applyProtection="1">
      <alignment vertical="center" wrapText="1"/>
      <protection hidden="1"/>
    </xf>
    <xf numFmtId="0" fontId="44" fillId="51" borderId="30" xfId="2" applyFont="1" applyFill="1" applyBorder="1" applyAlignment="1" applyProtection="1">
      <alignment horizontal="center" vertical="center" wrapText="1"/>
      <protection hidden="1"/>
    </xf>
    <xf numFmtId="0" fontId="44" fillId="51" borderId="28" xfId="2" applyFont="1" applyFill="1" applyBorder="1" applyAlignment="1" applyProtection="1">
      <alignment horizontal="center" vertical="center" wrapText="1"/>
      <protection hidden="1"/>
    </xf>
    <xf numFmtId="0" fontId="44" fillId="51" borderId="8" xfId="2" applyFont="1" applyFill="1" applyBorder="1" applyAlignment="1" applyProtection="1">
      <alignment horizontal="center" vertical="center" wrapText="1"/>
      <protection hidden="1"/>
    </xf>
    <xf numFmtId="0" fontId="44" fillId="51" borderId="0" xfId="2" applyFont="1" applyFill="1" applyBorder="1" applyAlignment="1" applyProtection="1">
      <alignment horizontal="center" vertical="center" wrapText="1"/>
      <protection hidden="1"/>
    </xf>
    <xf numFmtId="0" fontId="11" fillId="0" borderId="28" xfId="2" applyBorder="1" applyProtection="1">
      <protection hidden="1"/>
    </xf>
    <xf numFmtId="0" fontId="11" fillId="73" borderId="28" xfId="2" applyFill="1" applyBorder="1" applyAlignment="1" applyProtection="1">
      <alignment horizontal="center" wrapText="1"/>
      <protection hidden="1"/>
    </xf>
    <xf numFmtId="0" fontId="11" fillId="0" borderId="28" xfId="2" applyBorder="1" applyAlignment="1" applyProtection="1">
      <alignment horizontal="center" vertical="center"/>
      <protection hidden="1"/>
    </xf>
    <xf numFmtId="0" fontId="35" fillId="0" borderId="20" xfId="2" applyFont="1" applyBorder="1" applyAlignment="1" applyProtection="1">
      <alignment wrapText="1"/>
      <protection hidden="1"/>
    </xf>
    <xf numFmtId="0" fontId="35" fillId="0" borderId="28" xfId="2" applyFont="1" applyBorder="1" applyProtection="1">
      <protection hidden="1"/>
    </xf>
    <xf numFmtId="0" fontId="35" fillId="0" borderId="21" xfId="2" applyFont="1" applyBorder="1" applyProtection="1">
      <protection hidden="1"/>
    </xf>
    <xf numFmtId="0" fontId="11" fillId="0" borderId="0" xfId="2" applyAlignment="1" applyProtection="1">
      <alignment vertical="center"/>
      <protection hidden="1"/>
    </xf>
    <xf numFmtId="0" fontId="37" fillId="0" borderId="0" xfId="2" applyFont="1" applyFill="1" applyBorder="1" applyAlignment="1" applyProtection="1">
      <alignment vertical="top" wrapText="1"/>
      <protection hidden="1"/>
    </xf>
    <xf numFmtId="0" fontId="43" fillId="0" borderId="28" xfId="2" applyFont="1" applyBorder="1" applyProtection="1">
      <protection hidden="1"/>
    </xf>
    <xf numFmtId="0" fontId="37" fillId="0" borderId="54" xfId="2" applyFont="1" applyFill="1" applyBorder="1" applyAlignment="1" applyProtection="1">
      <alignment vertical="top" wrapText="1"/>
      <protection hidden="1"/>
    </xf>
    <xf numFmtId="0" fontId="37" fillId="0" borderId="41" xfId="2" applyFont="1" applyFill="1" applyBorder="1" applyAlignment="1" applyProtection="1">
      <alignment vertical="top" wrapText="1"/>
      <protection hidden="1"/>
    </xf>
    <xf numFmtId="0" fontId="39" fillId="59" borderId="33" xfId="2" applyFont="1" applyFill="1" applyBorder="1" applyAlignment="1" applyProtection="1">
      <alignment vertical="center" wrapText="1"/>
      <protection hidden="1"/>
    </xf>
    <xf numFmtId="0" fontId="35" fillId="0" borderId="40" xfId="2" applyFont="1" applyBorder="1" applyAlignment="1" applyProtection="1">
      <alignment wrapText="1"/>
      <protection hidden="1"/>
    </xf>
    <xf numFmtId="0" fontId="35" fillId="0" borderId="33" xfId="2" applyFont="1" applyBorder="1" applyProtection="1">
      <protection hidden="1"/>
    </xf>
    <xf numFmtId="0" fontId="43" fillId="0" borderId="0" xfId="2" applyFont="1" applyProtection="1">
      <protection hidden="1"/>
    </xf>
    <xf numFmtId="0" fontId="39" fillId="59" borderId="28" xfId="2" applyFont="1" applyFill="1" applyBorder="1" applyAlignment="1" applyProtection="1">
      <alignment vertical="center" wrapText="1"/>
      <protection hidden="1"/>
    </xf>
    <xf numFmtId="0" fontId="35" fillId="0" borderId="24" xfId="2" applyFont="1" applyBorder="1" applyAlignment="1" applyProtection="1">
      <alignment wrapText="1"/>
      <protection hidden="1"/>
    </xf>
    <xf numFmtId="0" fontId="35" fillId="0" borderId="10" xfId="2" applyFont="1" applyBorder="1" applyProtection="1">
      <protection hidden="1"/>
    </xf>
    <xf numFmtId="0" fontId="39" fillId="59" borderId="25" xfId="2" applyFont="1" applyFill="1" applyBorder="1" applyAlignment="1" applyProtection="1">
      <alignment vertical="center" wrapText="1"/>
      <protection hidden="1"/>
    </xf>
    <xf numFmtId="0" fontId="35" fillId="0" borderId="28" xfId="2" applyFont="1" applyBorder="1" applyAlignment="1" applyProtection="1">
      <alignment vertical="center" wrapText="1"/>
      <protection hidden="1"/>
    </xf>
    <xf numFmtId="0" fontId="35" fillId="0" borderId="36" xfId="2" applyFont="1" applyBorder="1" applyAlignment="1" applyProtection="1">
      <alignment vertical="center" wrapText="1"/>
      <protection hidden="1"/>
    </xf>
    <xf numFmtId="0" fontId="43" fillId="0" borderId="32" xfId="2" applyFont="1" applyBorder="1" applyProtection="1">
      <protection hidden="1"/>
    </xf>
    <xf numFmtId="0" fontId="11" fillId="0" borderId="0" xfId="2" applyFill="1" applyBorder="1" applyAlignment="1" applyProtection="1">
      <alignment vertical="center" wrapText="1"/>
      <protection hidden="1"/>
    </xf>
    <xf numFmtId="0" fontId="35" fillId="0" borderId="8" xfId="2" applyFont="1" applyFill="1" applyBorder="1" applyAlignment="1" applyProtection="1">
      <alignment horizontal="center" vertical="center" wrapText="1"/>
      <protection hidden="1"/>
    </xf>
    <xf numFmtId="0" fontId="43" fillId="0" borderId="0" xfId="2" applyFont="1" applyBorder="1" applyProtection="1">
      <protection hidden="1"/>
    </xf>
    <xf numFmtId="0" fontId="48" fillId="58" borderId="28" xfId="2" applyFont="1" applyFill="1" applyBorder="1" applyAlignment="1" applyProtection="1">
      <alignment horizontal="center" vertical="center" wrapText="1"/>
      <protection hidden="1"/>
    </xf>
    <xf numFmtId="0" fontId="40" fillId="59" borderId="10" xfId="2" applyFont="1" applyFill="1" applyBorder="1" applyAlignment="1" applyProtection="1">
      <alignment vertical="center" wrapText="1"/>
      <protection hidden="1"/>
    </xf>
    <xf numFmtId="0" fontId="35" fillId="0" borderId="10" xfId="2" applyFont="1" applyBorder="1" applyAlignment="1" applyProtection="1">
      <alignment horizontal="left" vertical="center" wrapText="1"/>
      <protection hidden="1"/>
    </xf>
    <xf numFmtId="0" fontId="11" fillId="0" borderId="34" xfId="2" applyBorder="1" applyProtection="1">
      <protection hidden="1"/>
    </xf>
    <xf numFmtId="0" fontId="40" fillId="59" borderId="28" xfId="2" applyFont="1" applyFill="1" applyBorder="1" applyAlignment="1" applyProtection="1">
      <alignment vertical="center" wrapText="1"/>
      <protection hidden="1"/>
    </xf>
    <xf numFmtId="0" fontId="35" fillId="0" borderId="28" xfId="2" applyFont="1" applyBorder="1" applyAlignment="1" applyProtection="1">
      <alignment horizontal="left" vertical="center" wrapText="1"/>
      <protection hidden="1"/>
    </xf>
    <xf numFmtId="0" fontId="35" fillId="0" borderId="28" xfId="2" applyFont="1" applyBorder="1" applyAlignment="1" applyProtection="1">
      <alignment horizontal="center" vertical="center"/>
      <protection hidden="1"/>
    </xf>
    <xf numFmtId="0" fontId="40" fillId="59" borderId="28" xfId="2" applyFont="1" applyFill="1" applyBorder="1" applyAlignment="1" applyProtection="1">
      <alignment horizontal="left" vertical="center" wrapText="1"/>
      <protection hidden="1"/>
    </xf>
    <xf numFmtId="0" fontId="41" fillId="0" borderId="35" xfId="2" applyFont="1" applyBorder="1" applyProtection="1">
      <protection hidden="1"/>
    </xf>
    <xf numFmtId="0" fontId="40" fillId="59" borderId="45" xfId="2" applyFont="1" applyFill="1" applyBorder="1" applyAlignment="1" applyProtection="1">
      <alignment horizontal="left" vertical="center" wrapText="1"/>
      <protection hidden="1"/>
    </xf>
    <xf numFmtId="0" fontId="35" fillId="0" borderId="45" xfId="2" applyFont="1" applyBorder="1" applyAlignment="1" applyProtection="1">
      <alignment horizontal="center" vertical="center" wrapText="1"/>
      <protection hidden="1"/>
    </xf>
    <xf numFmtId="0" fontId="11" fillId="63" borderId="42" xfId="2" applyFill="1" applyBorder="1" applyAlignment="1" applyProtection="1">
      <protection hidden="1"/>
    </xf>
    <xf numFmtId="0" fontId="11" fillId="63" borderId="0" xfId="2" applyFill="1" applyBorder="1" applyAlignment="1" applyProtection="1">
      <protection hidden="1"/>
    </xf>
    <xf numFmtId="0" fontId="35" fillId="0" borderId="10" xfId="2" applyFont="1" applyBorder="1" applyAlignment="1" applyProtection="1">
      <alignment vertical="center"/>
      <protection hidden="1"/>
    </xf>
    <xf numFmtId="0" fontId="46" fillId="0" borderId="0" xfId="2" applyFont="1" applyProtection="1">
      <protection hidden="1"/>
    </xf>
    <xf numFmtId="0" fontId="35" fillId="0" borderId="36" xfId="2" applyFont="1" applyBorder="1" applyAlignment="1" applyProtection="1">
      <alignment horizontal="center" vertical="center" wrapText="1"/>
      <protection hidden="1"/>
    </xf>
    <xf numFmtId="0" fontId="35" fillId="0" borderId="33" xfId="2" applyFont="1" applyBorder="1" applyAlignment="1" applyProtection="1">
      <alignment vertical="center"/>
      <protection hidden="1"/>
    </xf>
    <xf numFmtId="0" fontId="35" fillId="0" borderId="27" xfId="2" applyFont="1" applyBorder="1" applyProtection="1">
      <protection hidden="1"/>
    </xf>
    <xf numFmtId="0" fontId="35" fillId="0" borderId="82" xfId="2" applyFont="1" applyBorder="1" applyProtection="1">
      <protection hidden="1"/>
    </xf>
    <xf numFmtId="0" fontId="35" fillId="0" borderId="24" xfId="2" applyFont="1" applyBorder="1" applyAlignment="1" applyProtection="1">
      <alignment vertical="center" wrapText="1"/>
      <protection hidden="1"/>
    </xf>
    <xf numFmtId="0" fontId="11" fillId="0" borderId="28" xfId="2" applyBorder="1" applyAlignment="1" applyProtection="1">
      <alignment horizontal="center"/>
      <protection hidden="1"/>
    </xf>
    <xf numFmtId="0" fontId="35" fillId="0" borderId="25" xfId="2" applyFont="1" applyBorder="1" applyAlignment="1" applyProtection="1">
      <alignment horizontal="center" vertical="center" wrapText="1"/>
      <protection hidden="1"/>
    </xf>
    <xf numFmtId="0" fontId="37" fillId="65" borderId="67" xfId="2" applyFont="1" applyFill="1" applyBorder="1" applyAlignment="1" applyProtection="1">
      <alignment vertical="top" wrapText="1"/>
      <protection hidden="1"/>
    </xf>
    <xf numFmtId="0" fontId="37" fillId="65" borderId="24" xfId="2" applyFont="1" applyFill="1" applyBorder="1" applyAlignment="1" applyProtection="1">
      <alignment vertical="top" wrapText="1"/>
      <protection hidden="1"/>
    </xf>
    <xf numFmtId="0" fontId="39" fillId="59" borderId="10" xfId="2" applyFont="1" applyFill="1" applyBorder="1" applyAlignment="1" applyProtection="1">
      <alignment horizontal="left" vertical="center" wrapText="1"/>
      <protection hidden="1"/>
    </xf>
    <xf numFmtId="0" fontId="35" fillId="0" borderId="9" xfId="2" applyFont="1" applyBorder="1" applyProtection="1">
      <protection hidden="1"/>
    </xf>
    <xf numFmtId="0" fontId="35" fillId="0" borderId="7" xfId="2" applyFont="1" applyBorder="1" applyProtection="1">
      <protection hidden="1"/>
    </xf>
    <xf numFmtId="0" fontId="35" fillId="0" borderId="34" xfId="2" applyFont="1" applyBorder="1" applyAlignment="1" applyProtection="1">
      <protection hidden="1"/>
    </xf>
    <xf numFmtId="0" fontId="35" fillId="0" borderId="27" xfId="2" applyFont="1" applyBorder="1" applyAlignment="1" applyProtection="1">
      <protection hidden="1"/>
    </xf>
    <xf numFmtId="0" fontId="39" fillId="59" borderId="28" xfId="2" applyFont="1" applyFill="1" applyBorder="1" applyAlignment="1" applyProtection="1">
      <alignment horizontal="left" vertical="center" wrapText="1"/>
      <protection hidden="1"/>
    </xf>
    <xf numFmtId="0" fontId="35" fillId="0" borderId="37" xfId="2" applyFont="1" applyBorder="1" applyProtection="1">
      <protection hidden="1"/>
    </xf>
    <xf numFmtId="0" fontId="35" fillId="0" borderId="0" xfId="2" applyFont="1" applyBorder="1" applyProtection="1">
      <protection hidden="1"/>
    </xf>
    <xf numFmtId="0" fontId="35" fillId="0" borderId="21" xfId="2" applyFont="1" applyBorder="1" applyAlignment="1" applyProtection="1">
      <alignment horizontal="center" vertical="center"/>
      <protection hidden="1"/>
    </xf>
    <xf numFmtId="0" fontId="40" fillId="59" borderId="28" xfId="2" applyFont="1" applyFill="1" applyBorder="1" applyAlignment="1" applyProtection="1">
      <alignment horizontal="center" vertical="center" wrapText="1"/>
      <protection hidden="1"/>
    </xf>
    <xf numFmtId="0" fontId="11" fillId="0" borderId="42" xfId="2" applyBorder="1" applyAlignment="1" applyProtection="1">
      <alignment horizontal="center" vertical="center"/>
      <protection hidden="1"/>
    </xf>
    <xf numFmtId="0" fontId="35" fillId="0" borderId="27" xfId="2" applyFont="1" applyBorder="1" applyAlignment="1" applyProtection="1">
      <alignment horizontal="center" vertical="center" wrapText="1"/>
      <protection hidden="1"/>
    </xf>
    <xf numFmtId="0" fontId="37" fillId="65" borderId="32" xfId="2" applyFont="1" applyFill="1" applyBorder="1" applyAlignment="1" applyProtection="1">
      <alignment vertical="top" wrapText="1"/>
      <protection hidden="1"/>
    </xf>
    <xf numFmtId="0" fontId="35" fillId="0" borderId="27" xfId="2" applyFont="1" applyBorder="1" applyAlignment="1" applyProtection="1">
      <alignment vertical="top"/>
      <protection hidden="1"/>
    </xf>
    <xf numFmtId="0" fontId="35" fillId="0" borderId="28" xfId="2" applyFont="1" applyBorder="1" applyAlignment="1" applyProtection="1">
      <alignment horizontal="left" vertical="center"/>
      <protection hidden="1"/>
    </xf>
    <xf numFmtId="0" fontId="35" fillId="0" borderId="8" xfId="2" applyFont="1" applyBorder="1" applyAlignment="1" applyProtection="1">
      <protection hidden="1"/>
    </xf>
    <xf numFmtId="0" fontId="35" fillId="0" borderId="25" xfId="2" applyFont="1" applyBorder="1" applyProtection="1">
      <protection hidden="1"/>
    </xf>
    <xf numFmtId="0" fontId="37" fillId="56" borderId="32" xfId="2" applyFont="1" applyFill="1" applyBorder="1" applyAlignment="1" applyProtection="1">
      <alignment vertical="top"/>
      <protection hidden="1"/>
    </xf>
    <xf numFmtId="0" fontId="40" fillId="0" borderId="26" xfId="0" applyFont="1" applyFill="1" applyBorder="1" applyAlignment="1" applyProtection="1">
      <alignment vertical="justify"/>
      <protection hidden="1"/>
    </xf>
    <xf numFmtId="0" fontId="40" fillId="0" borderId="8" xfId="0" applyFont="1" applyFill="1" applyBorder="1" applyAlignment="1" applyProtection="1">
      <alignment vertical="justify"/>
      <protection hidden="1"/>
    </xf>
    <xf numFmtId="0" fontId="40" fillId="0" borderId="24" xfId="0" applyFont="1" applyFill="1" applyBorder="1" applyAlignment="1" applyProtection="1">
      <alignment vertical="justify"/>
      <protection hidden="1"/>
    </xf>
    <xf numFmtId="0" fontId="11" fillId="0" borderId="0" xfId="2" applyAlignment="1" applyProtection="1">
      <alignment horizontal="center" vertical="center" wrapText="1"/>
      <protection hidden="1"/>
    </xf>
    <xf numFmtId="0" fontId="43" fillId="0" borderId="28" xfId="2" applyFont="1" applyBorder="1" applyAlignment="1" applyProtection="1">
      <alignment horizontal="center" vertical="center" wrapText="1"/>
      <protection hidden="1"/>
    </xf>
    <xf numFmtId="0" fontId="43" fillId="0" borderId="45" xfId="2" applyFont="1" applyBorder="1" applyAlignment="1" applyProtection="1">
      <alignment vertical="center" wrapText="1"/>
      <protection hidden="1"/>
    </xf>
    <xf numFmtId="0" fontId="45" fillId="0" borderId="0" xfId="1" applyFont="1" applyBorder="1" applyAlignment="1" applyProtection="1">
      <alignment horizontal="center"/>
      <protection hidden="1"/>
    </xf>
    <xf numFmtId="0" fontId="13" fillId="0" borderId="0" xfId="1" applyFont="1" applyBorder="1" applyAlignment="1" applyProtection="1">
      <alignment horizontal="center" vertical="center" wrapText="1"/>
      <protection hidden="1"/>
    </xf>
    <xf numFmtId="0" fontId="41" fillId="62" borderId="28" xfId="2" applyFont="1" applyFill="1" applyBorder="1" applyAlignment="1" applyProtection="1">
      <alignment horizontal="center" vertical="center"/>
      <protection hidden="1"/>
    </xf>
    <xf numFmtId="0" fontId="41" fillId="62" borderId="28" xfId="2" applyFont="1" applyFill="1" applyBorder="1" applyAlignment="1" applyProtection="1">
      <alignment horizontal="center" vertical="center" wrapText="1"/>
      <protection hidden="1"/>
    </xf>
    <xf numFmtId="0" fontId="55" fillId="69" borderId="28" xfId="2" applyFont="1" applyFill="1" applyBorder="1" applyAlignment="1" applyProtection="1">
      <alignment horizontal="left" vertical="center" wrapText="1"/>
      <protection hidden="1"/>
    </xf>
    <xf numFmtId="0" fontId="41" fillId="0" borderId="67" xfId="2" applyFont="1" applyBorder="1" applyAlignment="1" applyProtection="1">
      <alignment horizontal="center" vertical="center" wrapText="1"/>
      <protection hidden="1"/>
    </xf>
    <xf numFmtId="0" fontId="43" fillId="0" borderId="10" xfId="2" applyFont="1" applyBorder="1" applyAlignment="1" applyProtection="1">
      <alignment horizontal="left" vertical="center" wrapText="1"/>
      <protection hidden="1"/>
    </xf>
    <xf numFmtId="0" fontId="43" fillId="0" borderId="10" xfId="2" applyFont="1" applyBorder="1" applyAlignment="1" applyProtection="1">
      <alignment wrapText="1"/>
      <protection hidden="1"/>
    </xf>
    <xf numFmtId="0" fontId="43" fillId="0" borderId="57" xfId="2" applyFont="1" applyBorder="1" applyAlignment="1" applyProtection="1">
      <alignment wrapText="1"/>
      <protection hidden="1"/>
    </xf>
    <xf numFmtId="0" fontId="43" fillId="0" borderId="53" xfId="2" applyFont="1" applyFill="1" applyBorder="1" applyAlignment="1" applyProtection="1">
      <alignment horizontal="left" vertical="top" wrapText="1"/>
      <protection hidden="1"/>
    </xf>
    <xf numFmtId="0" fontId="43" fillId="0" borderId="6" xfId="2" applyFont="1" applyBorder="1" applyAlignment="1" applyProtection="1">
      <alignment vertical="center" wrapText="1"/>
      <protection hidden="1"/>
    </xf>
    <xf numFmtId="0" fontId="43" fillId="0" borderId="28" xfId="2" applyFont="1" applyBorder="1" applyAlignment="1" applyProtection="1">
      <alignment horizontal="left" vertical="center" wrapText="1"/>
      <protection hidden="1"/>
    </xf>
    <xf numFmtId="0" fontId="43" fillId="0" borderId="0" xfId="2" applyFont="1" applyBorder="1" applyAlignment="1" applyProtection="1">
      <alignment wrapText="1"/>
      <protection hidden="1"/>
    </xf>
    <xf numFmtId="0" fontId="43" fillId="0" borderId="28" xfId="2" applyFont="1" applyBorder="1" applyAlignment="1" applyProtection="1">
      <alignment wrapText="1"/>
      <protection hidden="1"/>
    </xf>
    <xf numFmtId="0" fontId="43" fillId="0" borderId="48" xfId="2" applyFont="1" applyBorder="1" applyAlignment="1" applyProtection="1">
      <alignment wrapText="1"/>
      <protection hidden="1"/>
    </xf>
    <xf numFmtId="0" fontId="43" fillId="0" borderId="28" xfId="2" applyFont="1" applyFill="1" applyBorder="1" applyAlignment="1" applyProtection="1">
      <alignment horizontal="left" vertical="top" wrapText="1"/>
      <protection hidden="1"/>
    </xf>
    <xf numFmtId="0" fontId="43" fillId="0" borderId="28" xfId="2" applyFont="1" applyBorder="1" applyAlignment="1" applyProtection="1">
      <alignment vertical="center" wrapText="1"/>
      <protection hidden="1"/>
    </xf>
    <xf numFmtId="0" fontId="43" fillId="0" borderId="28" xfId="2" applyFont="1" applyBorder="1" applyAlignment="1" applyProtection="1">
      <alignment vertical="top" wrapText="1"/>
      <protection hidden="1"/>
    </xf>
    <xf numFmtId="0" fontId="43" fillId="0" borderId="45" xfId="2" applyFont="1" applyBorder="1" applyAlignment="1" applyProtection="1">
      <alignment horizontal="left" vertical="center" wrapText="1"/>
      <protection hidden="1"/>
    </xf>
    <xf numFmtId="0" fontId="43" fillId="0" borderId="45" xfId="2" applyFont="1" applyBorder="1" applyAlignment="1" applyProtection="1">
      <alignment wrapText="1"/>
      <protection hidden="1"/>
    </xf>
    <xf numFmtId="0" fontId="43" fillId="0" borderId="49" xfId="2" applyFont="1" applyBorder="1" applyAlignment="1" applyProtection="1">
      <alignment wrapText="1"/>
      <protection hidden="1"/>
    </xf>
    <xf numFmtId="0" fontId="56" fillId="0" borderId="28" xfId="2" applyFont="1" applyBorder="1" applyAlignment="1" applyProtection="1">
      <alignment horizontal="left" vertical="center"/>
      <protection hidden="1"/>
    </xf>
    <xf numFmtId="0" fontId="43" fillId="57" borderId="28" xfId="2" applyFont="1" applyFill="1" applyBorder="1" applyAlignment="1" applyProtection="1">
      <alignment horizontal="left" vertical="center" wrapText="1"/>
      <protection hidden="1"/>
    </xf>
    <xf numFmtId="0" fontId="43" fillId="0" borderId="10" xfId="2" applyFont="1" applyBorder="1" applyAlignment="1" applyProtection="1">
      <alignment horizontal="center" vertical="center" wrapText="1"/>
      <protection hidden="1"/>
    </xf>
    <xf numFmtId="0" fontId="43" fillId="0" borderId="6" xfId="2" applyFont="1" applyBorder="1" applyAlignment="1" applyProtection="1">
      <alignment horizontal="center" vertical="center" wrapText="1"/>
      <protection hidden="1"/>
    </xf>
    <xf numFmtId="0" fontId="43" fillId="0" borderId="45" xfId="2" applyFont="1" applyBorder="1" applyAlignment="1" applyProtection="1">
      <alignment horizontal="center" vertical="center" wrapText="1"/>
      <protection hidden="1"/>
    </xf>
    <xf numFmtId="0" fontId="43" fillId="0" borderId="49" xfId="2" applyFont="1" applyBorder="1" applyAlignment="1" applyProtection="1">
      <alignment horizontal="center" vertical="center" wrapText="1"/>
      <protection hidden="1"/>
    </xf>
    <xf numFmtId="0" fontId="48" fillId="62" borderId="69" xfId="2" applyFont="1" applyFill="1" applyBorder="1" applyAlignment="1" applyProtection="1">
      <alignment horizontal="center" vertical="center" wrapText="1"/>
      <protection hidden="1"/>
    </xf>
    <xf numFmtId="0" fontId="41" fillId="62" borderId="68" xfId="2" applyFont="1" applyFill="1" applyBorder="1" applyAlignment="1" applyProtection="1">
      <alignment horizontal="center" vertical="center" wrapText="1"/>
      <protection hidden="1"/>
    </xf>
    <xf numFmtId="0" fontId="41" fillId="62" borderId="70" xfId="2" applyFont="1" applyFill="1" applyBorder="1" applyAlignment="1" applyProtection="1">
      <alignment horizontal="center" vertical="center" wrapText="1"/>
      <protection hidden="1"/>
    </xf>
    <xf numFmtId="0" fontId="56" fillId="0" borderId="0" xfId="2" applyFont="1" applyProtection="1">
      <protection hidden="1"/>
    </xf>
    <xf numFmtId="0" fontId="38" fillId="0" borderId="0" xfId="2" applyFont="1" applyProtection="1">
      <protection hidden="1"/>
    </xf>
    <xf numFmtId="0" fontId="43" fillId="0" borderId="9" xfId="2" applyFont="1" applyBorder="1" applyAlignment="1" applyProtection="1">
      <alignment horizontal="center" vertical="center" wrapText="1"/>
      <protection hidden="1"/>
    </xf>
    <xf numFmtId="0" fontId="43" fillId="0" borderId="59" xfId="2" applyFont="1" applyBorder="1" applyAlignment="1" applyProtection="1">
      <alignment horizontal="center" vertical="center" wrapText="1"/>
      <protection hidden="1"/>
    </xf>
    <xf numFmtId="0" fontId="43" fillId="0" borderId="34" xfId="2" applyFont="1" applyBorder="1" applyAlignment="1" applyProtection="1">
      <alignment horizontal="left" vertical="top" wrapText="1"/>
      <protection hidden="1"/>
    </xf>
    <xf numFmtId="0" fontId="43" fillId="0" borderId="48" xfId="2" applyFont="1" applyBorder="1" applyAlignment="1" applyProtection="1">
      <alignment horizontal="center" vertical="center" wrapText="1"/>
      <protection hidden="1"/>
    </xf>
    <xf numFmtId="0" fontId="11" fillId="0" borderId="0" xfId="2" applyAlignment="1" applyProtection="1">
      <alignment wrapText="1"/>
      <protection hidden="1"/>
    </xf>
    <xf numFmtId="49" fontId="35" fillId="73" borderId="27" xfId="2" applyNumberFormat="1" applyFont="1" applyFill="1" applyBorder="1" applyAlignment="1" applyProtection="1">
      <alignment horizontal="center" vertical="center" wrapText="1"/>
      <protection locked="0"/>
    </xf>
    <xf numFmtId="0" fontId="75" fillId="0" borderId="0" xfId="2" applyFont="1" applyFill="1" applyBorder="1" applyAlignment="1" applyProtection="1">
      <alignment vertical="top" wrapText="1"/>
      <protection hidden="1"/>
    </xf>
    <xf numFmtId="0" fontId="35" fillId="0" borderId="0" xfId="2" applyFont="1" applyProtection="1">
      <protection hidden="1"/>
    </xf>
    <xf numFmtId="0" fontId="76" fillId="0" borderId="0" xfId="1" applyFont="1" applyBorder="1" applyAlignment="1" applyProtection="1">
      <alignment horizontal="center" vertical="center"/>
      <protection hidden="1"/>
    </xf>
    <xf numFmtId="0" fontId="35" fillId="0" borderId="0" xfId="2" applyFont="1" applyAlignment="1" applyProtection="1">
      <protection hidden="1"/>
    </xf>
    <xf numFmtId="0" fontId="35" fillId="0" borderId="0" xfId="2" applyFont="1" applyAlignment="1" applyProtection="1">
      <alignment horizontal="center"/>
      <protection hidden="1"/>
    </xf>
    <xf numFmtId="0" fontId="35" fillId="0" borderId="0" xfId="2" applyFont="1" applyAlignment="1" applyProtection="1">
      <alignment horizontal="center" vertical="center"/>
      <protection hidden="1"/>
    </xf>
    <xf numFmtId="0" fontId="77" fillId="51" borderId="22" xfId="2" applyFont="1" applyFill="1" applyBorder="1" applyAlignment="1" applyProtection="1">
      <alignment horizontal="center" vertical="center"/>
      <protection hidden="1"/>
    </xf>
    <xf numFmtId="0" fontId="77" fillId="51" borderId="30" xfId="2" applyFont="1" applyFill="1" applyBorder="1" applyAlignment="1" applyProtection="1">
      <alignment horizontal="center" vertical="center"/>
      <protection hidden="1"/>
    </xf>
    <xf numFmtId="0" fontId="77" fillId="51" borderId="50" xfId="2" applyFont="1" applyFill="1" applyBorder="1" applyAlignment="1" applyProtection="1">
      <alignment horizontal="center" vertical="center" textRotation="90" wrapText="1"/>
      <protection hidden="1"/>
    </xf>
    <xf numFmtId="0" fontId="77" fillId="51" borderId="23" xfId="2" applyFont="1" applyFill="1" applyBorder="1" applyAlignment="1" applyProtection="1">
      <alignment horizontal="center" vertical="center" textRotation="90" wrapText="1"/>
      <protection hidden="1"/>
    </xf>
    <xf numFmtId="0" fontId="37" fillId="60" borderId="44" xfId="2" applyFont="1" applyFill="1" applyBorder="1" applyAlignment="1" applyProtection="1">
      <alignment vertical="top"/>
      <protection hidden="1"/>
    </xf>
    <xf numFmtId="0" fontId="37" fillId="60" borderId="0" xfId="2" applyFont="1" applyFill="1" applyBorder="1" applyAlignment="1" applyProtection="1">
      <alignment vertical="top"/>
      <protection hidden="1"/>
    </xf>
    <xf numFmtId="0" fontId="35" fillId="0" borderId="8" xfId="2" applyFont="1" applyBorder="1" applyProtection="1">
      <protection hidden="1"/>
    </xf>
    <xf numFmtId="0" fontId="37" fillId="0" borderId="47" xfId="2" applyFont="1" applyBorder="1" applyAlignment="1" applyProtection="1">
      <alignment vertical="center"/>
      <protection hidden="1"/>
    </xf>
    <xf numFmtId="0" fontId="37" fillId="62" borderId="33" xfId="2" applyFont="1" applyFill="1" applyBorder="1" applyAlignment="1" applyProtection="1">
      <alignment horizontal="left" vertical="center" wrapText="1"/>
      <protection hidden="1"/>
    </xf>
    <xf numFmtId="0" fontId="35" fillId="58" borderId="33" xfId="2" applyFont="1" applyFill="1" applyBorder="1" applyAlignment="1" applyProtection="1">
      <alignment horizontal="center" vertical="center" wrapText="1"/>
      <protection hidden="1"/>
    </xf>
    <xf numFmtId="0" fontId="37" fillId="62" borderId="33" xfId="2" applyFont="1" applyFill="1" applyBorder="1" applyAlignment="1" applyProtection="1">
      <alignment horizontal="center" vertical="center" wrapText="1"/>
      <protection hidden="1"/>
    </xf>
    <xf numFmtId="0" fontId="37" fillId="54" borderId="0" xfId="2" applyFont="1" applyFill="1" applyAlignment="1" applyProtection="1">
      <alignment horizontal="center" vertical="center"/>
      <protection hidden="1"/>
    </xf>
    <xf numFmtId="0" fontId="37" fillId="0" borderId="9" xfId="2" applyFont="1" applyBorder="1" applyAlignment="1" applyProtection="1">
      <alignment vertical="center"/>
      <protection hidden="1"/>
    </xf>
    <xf numFmtId="0" fontId="37" fillId="0" borderId="33" xfId="2" applyFont="1" applyFill="1" applyBorder="1" applyAlignment="1" applyProtection="1">
      <alignment horizontal="left" vertical="center" wrapText="1"/>
      <protection hidden="1"/>
    </xf>
    <xf numFmtId="0" fontId="35" fillId="0" borderId="10" xfId="2" applyFont="1" applyFill="1" applyBorder="1" applyAlignment="1" applyProtection="1">
      <alignment horizontal="center" vertical="center" wrapText="1"/>
      <protection locked="0"/>
    </xf>
    <xf numFmtId="0" fontId="35" fillId="0" borderId="33" xfId="2" applyFont="1" applyFill="1" applyBorder="1" applyAlignment="1" applyProtection="1">
      <alignment horizontal="center" vertical="center" wrapText="1"/>
      <protection hidden="1"/>
    </xf>
    <xf numFmtId="0" fontId="35" fillId="0" borderId="10" xfId="2" applyFont="1" applyFill="1" applyBorder="1" applyAlignment="1" applyProtection="1">
      <alignment horizontal="center" vertical="center" wrapText="1"/>
      <protection hidden="1"/>
    </xf>
    <xf numFmtId="0" fontId="37" fillId="0" borderId="10" xfId="2" applyFont="1" applyFill="1" applyBorder="1" applyAlignment="1" applyProtection="1">
      <alignment horizontal="center" vertical="center" wrapText="1"/>
      <protection hidden="1"/>
    </xf>
    <xf numFmtId="0" fontId="35" fillId="62" borderId="33" xfId="2" applyFont="1" applyFill="1" applyBorder="1" applyAlignment="1" applyProtection="1">
      <alignment horizontal="left" vertical="center" wrapText="1"/>
      <protection hidden="1"/>
    </xf>
    <xf numFmtId="0" fontId="35" fillId="62" borderId="28" xfId="2" applyFont="1" applyFill="1" applyBorder="1" applyAlignment="1" applyProtection="1">
      <alignment horizontal="left" vertical="center" wrapText="1"/>
      <protection hidden="1"/>
    </xf>
    <xf numFmtId="0" fontId="35" fillId="62" borderId="28" xfId="2" applyFont="1" applyFill="1" applyBorder="1" applyAlignment="1" applyProtection="1">
      <alignment vertical="center" wrapText="1"/>
      <protection hidden="1"/>
    </xf>
    <xf numFmtId="0" fontId="37" fillId="0" borderId="32" xfId="2" applyFont="1" applyBorder="1" applyAlignment="1" applyProtection="1">
      <alignment horizontal="left" vertical="center"/>
      <protection hidden="1"/>
    </xf>
    <xf numFmtId="0" fontId="37" fillId="0" borderId="33" xfId="2" applyFont="1" applyBorder="1" applyAlignment="1" applyProtection="1">
      <alignment horizontal="left" vertical="center"/>
      <protection hidden="1"/>
    </xf>
    <xf numFmtId="0" fontId="35" fillId="62" borderId="25" xfId="2" applyFont="1" applyFill="1" applyBorder="1" applyAlignment="1" applyProtection="1">
      <alignment vertical="center" wrapText="1"/>
      <protection hidden="1"/>
    </xf>
    <xf numFmtId="0" fontId="35" fillId="0" borderId="25" xfId="2" applyFont="1" applyBorder="1" applyAlignment="1" applyProtection="1">
      <alignment horizontal="center" vertical="center" wrapText="1"/>
      <protection locked="0"/>
    </xf>
    <xf numFmtId="0" fontId="37" fillId="0" borderId="61" xfId="2" applyFont="1" applyBorder="1" applyAlignment="1" applyProtection="1">
      <alignment horizontal="left" vertical="center" wrapText="1"/>
      <protection hidden="1"/>
    </xf>
    <xf numFmtId="0" fontId="37" fillId="0" borderId="0" xfId="2" applyFont="1" applyBorder="1" applyAlignment="1" applyProtection="1">
      <alignment horizontal="left" vertical="center"/>
      <protection hidden="1"/>
    </xf>
    <xf numFmtId="0" fontId="35" fillId="0" borderId="0" xfId="2" applyFont="1" applyAlignment="1" applyProtection="1">
      <alignment vertical="center"/>
      <protection hidden="1"/>
    </xf>
    <xf numFmtId="0" fontId="37" fillId="0" borderId="61" xfId="2" applyFont="1" applyBorder="1" applyAlignment="1" applyProtection="1">
      <alignment horizontal="left" vertical="center"/>
      <protection hidden="1"/>
    </xf>
    <xf numFmtId="0" fontId="35" fillId="0" borderId="36" xfId="2" applyFont="1" applyBorder="1" applyAlignment="1" applyProtection="1">
      <alignment vertical="center"/>
      <protection hidden="1"/>
    </xf>
    <xf numFmtId="0" fontId="37" fillId="59" borderId="45" xfId="2" applyFont="1" applyFill="1" applyBorder="1" applyAlignment="1" applyProtection="1">
      <alignment horizontal="center" vertical="center" wrapText="1"/>
      <protection hidden="1"/>
    </xf>
    <xf numFmtId="0" fontId="35" fillId="0" borderId="45" xfId="2" applyFont="1" applyFill="1" applyBorder="1" applyAlignment="1" applyProtection="1">
      <alignment horizontal="center" vertical="center" wrapText="1"/>
      <protection hidden="1"/>
    </xf>
    <xf numFmtId="0" fontId="35" fillId="0" borderId="45" xfId="2" applyFont="1" applyBorder="1" applyAlignment="1" applyProtection="1">
      <alignment vertical="center"/>
      <protection hidden="1"/>
    </xf>
    <xf numFmtId="0" fontId="11" fillId="0" borderId="25" xfId="2" applyFont="1" applyBorder="1" applyAlignment="1" applyProtection="1">
      <alignment horizontal="center" vertical="center"/>
      <protection hidden="1"/>
    </xf>
    <xf numFmtId="0" fontId="49" fillId="54" borderId="0" xfId="2" applyFont="1" applyFill="1" applyProtection="1">
      <protection hidden="1"/>
    </xf>
    <xf numFmtId="0" fontId="35" fillId="0" borderId="65" xfId="0" applyFont="1" applyFill="1" applyBorder="1" applyAlignment="1" applyProtection="1">
      <alignment vertical="justify"/>
      <protection hidden="1"/>
    </xf>
    <xf numFmtId="0" fontId="35" fillId="0" borderId="26" xfId="0" applyFont="1" applyFill="1" applyBorder="1" applyAlignment="1" applyProtection="1">
      <alignment vertical="justify"/>
      <protection hidden="1"/>
    </xf>
    <xf numFmtId="0" fontId="35" fillId="0" borderId="0" xfId="0" applyFont="1" applyFill="1" applyBorder="1" applyAlignment="1" applyProtection="1">
      <alignment vertical="justify"/>
      <protection hidden="1"/>
    </xf>
    <xf numFmtId="0" fontId="35" fillId="0" borderId="8" xfId="0" applyFont="1" applyFill="1" applyBorder="1" applyAlignment="1" applyProtection="1">
      <alignment vertical="justify"/>
      <protection hidden="1"/>
    </xf>
    <xf numFmtId="0" fontId="35" fillId="0" borderId="72" xfId="0" applyFont="1" applyFill="1" applyBorder="1" applyAlignment="1" applyProtection="1">
      <alignment vertical="justify"/>
      <protection hidden="1"/>
    </xf>
    <xf numFmtId="0" fontId="35" fillId="0" borderId="24" xfId="0" applyFont="1" applyFill="1" applyBorder="1" applyAlignment="1" applyProtection="1">
      <alignment vertical="justify"/>
      <protection hidden="1"/>
    </xf>
    <xf numFmtId="0" fontId="11" fillId="73" borderId="28" xfId="2" applyFont="1" applyFill="1" applyBorder="1" applyAlignment="1" applyProtection="1">
      <alignment horizontal="center" vertical="center" wrapText="1"/>
      <protection hidden="1"/>
    </xf>
    <xf numFmtId="0" fontId="11" fillId="0" borderId="20" xfId="2" applyFont="1" applyBorder="1" applyAlignment="1" applyProtection="1">
      <alignment vertical="center" wrapText="1"/>
      <protection hidden="1"/>
    </xf>
    <xf numFmtId="0" fontId="11" fillId="0" borderId="28" xfId="2" applyFont="1" applyBorder="1" applyAlignment="1" applyProtection="1">
      <alignment vertical="center"/>
      <protection hidden="1"/>
    </xf>
    <xf numFmtId="0" fontId="11" fillId="0" borderId="8" xfId="2" applyFont="1" applyBorder="1" applyAlignment="1" applyProtection="1">
      <alignment vertical="center"/>
      <protection hidden="1"/>
    </xf>
    <xf numFmtId="0" fontId="11" fillId="58" borderId="26" xfId="2" applyFont="1" applyFill="1" applyBorder="1" applyAlignment="1" applyProtection="1">
      <alignment horizontal="left" vertical="center" wrapText="1"/>
      <protection hidden="1"/>
    </xf>
    <xf numFmtId="0" fontId="35" fillId="0" borderId="0" xfId="0" applyFont="1" applyFill="1" applyBorder="1" applyAlignment="1" applyProtection="1">
      <alignment vertical="justify"/>
    </xf>
    <xf numFmtId="0" fontId="76" fillId="0" borderId="0" xfId="1" applyFont="1" applyBorder="1" applyAlignment="1" applyProtection="1">
      <alignment horizontal="center" vertical="center"/>
    </xf>
    <xf numFmtId="0" fontId="37" fillId="0" borderId="28" xfId="2" applyFont="1" applyBorder="1" applyAlignment="1" applyProtection="1">
      <alignment horizontal="left" vertical="center" wrapText="1"/>
    </xf>
    <xf numFmtId="0" fontId="35" fillId="0" borderId="0" xfId="2" applyFont="1" applyProtection="1"/>
    <xf numFmtId="0" fontId="37" fillId="0" borderId="28" xfId="2" applyFont="1" applyBorder="1" applyAlignment="1" applyProtection="1">
      <alignment horizontal="left" vertical="center" wrapText="1"/>
      <protection locked="0"/>
    </xf>
    <xf numFmtId="0" fontId="78" fillId="61" borderId="28" xfId="2" applyFont="1" applyFill="1" applyBorder="1" applyAlignment="1" applyProtection="1">
      <protection locked="0"/>
    </xf>
    <xf numFmtId="0" fontId="35" fillId="0" borderId="0" xfId="2" applyFont="1" applyAlignment="1" applyProtection="1"/>
    <xf numFmtId="0" fontId="35" fillId="0" borderId="0" xfId="2" applyFont="1" applyAlignment="1" applyProtection="1">
      <alignment horizontal="center"/>
    </xf>
    <xf numFmtId="0" fontId="35" fillId="0" borderId="0" xfId="2" applyFont="1" applyAlignment="1" applyProtection="1">
      <alignment horizontal="center" vertical="center"/>
    </xf>
    <xf numFmtId="0" fontId="37" fillId="0" borderId="0" xfId="2" applyFont="1" applyAlignment="1" applyProtection="1"/>
    <xf numFmtId="0" fontId="77" fillId="66" borderId="9" xfId="2" applyFont="1" applyFill="1" applyBorder="1" applyAlignment="1" applyProtection="1">
      <alignment horizontal="center" vertical="center" textRotation="90" wrapText="1"/>
    </xf>
    <xf numFmtId="0" fontId="77" fillId="52" borderId="9" xfId="2" applyFont="1" applyFill="1" applyBorder="1" applyAlignment="1" applyProtection="1">
      <alignment horizontal="center" vertical="center" wrapText="1"/>
    </xf>
    <xf numFmtId="0" fontId="35" fillId="0" borderId="0" xfId="2" applyFont="1" applyAlignment="1" applyProtection="1">
      <alignment horizontal="center" vertical="center" wrapText="1"/>
    </xf>
    <xf numFmtId="1" fontId="35" fillId="0" borderId="0" xfId="2" applyNumberFormat="1" applyFont="1" applyAlignment="1" applyProtection="1">
      <alignment horizontal="center" vertical="center" wrapText="1"/>
      <protection hidden="1"/>
    </xf>
    <xf numFmtId="0" fontId="35" fillId="0" borderId="0" xfId="2" applyFont="1" applyAlignment="1" applyProtection="1">
      <alignment horizontal="center" vertical="center" wrapText="1"/>
      <protection hidden="1"/>
    </xf>
    <xf numFmtId="1" fontId="35" fillId="0" borderId="0" xfId="2" applyNumberFormat="1" applyFont="1" applyProtection="1"/>
    <xf numFmtId="0" fontId="78" fillId="0" borderId="45" xfId="2" applyFont="1" applyFill="1" applyBorder="1" applyAlignment="1" applyProtection="1">
      <alignment horizontal="center" vertical="center" wrapText="1"/>
      <protection hidden="1"/>
    </xf>
    <xf numFmtId="1" fontId="35" fillId="0" borderId="45" xfId="2" applyNumberFormat="1" applyFont="1" applyFill="1" applyBorder="1" applyAlignment="1" applyProtection="1">
      <alignment horizontal="center" vertical="center" wrapText="1"/>
      <protection hidden="1"/>
    </xf>
    <xf numFmtId="0" fontId="35" fillId="0" borderId="45" xfId="2" applyFont="1" applyFill="1" applyBorder="1" applyAlignment="1" applyProtection="1">
      <alignment vertical="center" wrapText="1"/>
      <protection hidden="1"/>
    </xf>
    <xf numFmtId="0" fontId="80" fillId="51" borderId="75" xfId="2" applyFont="1" applyFill="1" applyBorder="1" applyAlignment="1" applyProtection="1">
      <alignment horizontal="center" vertical="center" textRotation="90" wrapText="1"/>
    </xf>
    <xf numFmtId="0" fontId="35" fillId="53" borderId="75" xfId="2" applyFont="1" applyFill="1" applyBorder="1" applyAlignment="1" applyProtection="1">
      <alignment horizontal="center" vertical="center" textRotation="90" wrapText="1"/>
    </xf>
    <xf numFmtId="0" fontId="35" fillId="52" borderId="75" xfId="2" applyFont="1" applyFill="1" applyBorder="1" applyAlignment="1" applyProtection="1">
      <alignment horizontal="center" vertical="center" textRotation="90" wrapText="1"/>
    </xf>
    <xf numFmtId="0" fontId="35" fillId="0" borderId="56" xfId="2" applyFont="1" applyBorder="1" applyAlignment="1" applyProtection="1">
      <alignment horizontal="center" vertical="center"/>
      <protection hidden="1"/>
    </xf>
    <xf numFmtId="0" fontId="35" fillId="0" borderId="56" xfId="2" applyFont="1" applyBorder="1" applyAlignment="1" applyProtection="1">
      <alignment horizontal="center"/>
      <protection hidden="1"/>
    </xf>
    <xf numFmtId="0" fontId="35" fillId="0" borderId="46" xfId="2" applyFont="1" applyBorder="1" applyProtection="1">
      <protection hidden="1"/>
    </xf>
    <xf numFmtId="0" fontId="81" fillId="0" borderId="69" xfId="2" applyFont="1" applyFill="1" applyBorder="1" applyAlignment="1" applyProtection="1">
      <alignment horizontal="center" vertical="center" wrapText="1"/>
      <protection hidden="1"/>
    </xf>
    <xf numFmtId="0" fontId="81" fillId="0" borderId="75" xfId="2" applyFont="1" applyFill="1" applyBorder="1" applyAlignment="1" applyProtection="1">
      <alignment horizontal="center" vertical="center" wrapText="1"/>
      <protection hidden="1"/>
    </xf>
    <xf numFmtId="165" fontId="35" fillId="0" borderId="75" xfId="2" applyNumberFormat="1" applyFont="1" applyBorder="1" applyAlignment="1" applyProtection="1">
      <alignment horizontal="center" vertical="center" wrapText="1"/>
      <protection hidden="1"/>
    </xf>
    <xf numFmtId="1" fontId="35" fillId="0" borderId="68" xfId="2" applyNumberFormat="1" applyFont="1" applyBorder="1" applyAlignment="1" applyProtection="1">
      <alignment horizontal="center" vertical="center" wrapText="1"/>
      <protection hidden="1"/>
    </xf>
    <xf numFmtId="0" fontId="81" fillId="54" borderId="75" xfId="2" applyFont="1" applyFill="1" applyBorder="1" applyAlignment="1" applyProtection="1">
      <alignment horizontal="center" vertical="center" wrapText="1"/>
      <protection hidden="1"/>
    </xf>
    <xf numFmtId="0" fontId="37" fillId="0" borderId="62" xfId="2" applyFont="1" applyFill="1" applyBorder="1" applyAlignment="1" applyProtection="1">
      <alignment vertical="center" wrapText="1"/>
      <protection hidden="1"/>
    </xf>
    <xf numFmtId="1" fontId="37" fillId="0" borderId="55" xfId="2" applyNumberFormat="1" applyFont="1" applyFill="1" applyBorder="1" applyAlignment="1" applyProtection="1">
      <alignment horizontal="center" vertical="center" wrapText="1"/>
      <protection hidden="1"/>
    </xf>
    <xf numFmtId="0" fontId="35" fillId="0" borderId="0" xfId="2" applyFont="1" applyFill="1" applyBorder="1" applyAlignment="1" applyProtection="1">
      <alignment vertical="center" wrapText="1"/>
      <protection hidden="1"/>
    </xf>
    <xf numFmtId="0" fontId="35" fillId="0" borderId="0" xfId="2" applyFont="1" applyFill="1" applyBorder="1" applyAlignment="1" applyProtection="1">
      <alignment horizontal="center" vertical="center" wrapText="1"/>
      <protection hidden="1"/>
    </xf>
    <xf numFmtId="0" fontId="35" fillId="0" borderId="0" xfId="2" applyFont="1" applyBorder="1" applyAlignment="1" applyProtection="1">
      <alignment horizontal="center" vertical="center"/>
      <protection hidden="1"/>
    </xf>
    <xf numFmtId="0" fontId="35" fillId="0" borderId="43" xfId="2" applyFont="1" applyBorder="1" applyProtection="1">
      <protection hidden="1"/>
    </xf>
    <xf numFmtId="0" fontId="35" fillId="0" borderId="56" xfId="2" applyFont="1" applyFill="1" applyBorder="1" applyAlignment="1" applyProtection="1">
      <alignment vertical="center" wrapText="1"/>
    </xf>
    <xf numFmtId="0" fontId="35" fillId="0" borderId="56" xfId="2" applyFont="1" applyFill="1" applyBorder="1" applyAlignment="1" applyProtection="1">
      <alignment horizontal="center" vertical="center" wrapText="1"/>
    </xf>
    <xf numFmtId="0" fontId="35" fillId="0" borderId="56" xfId="2" applyFont="1" applyBorder="1" applyAlignment="1" applyProtection="1">
      <alignment horizontal="center" vertical="center"/>
    </xf>
    <xf numFmtId="0" fontId="35" fillId="0" borderId="56" xfId="2" applyFont="1" applyBorder="1" applyProtection="1"/>
    <xf numFmtId="0" fontId="35" fillId="0" borderId="46" xfId="2" applyFont="1" applyBorder="1" applyProtection="1"/>
    <xf numFmtId="0" fontId="35" fillId="0" borderId="0" xfId="2" applyFont="1" applyFill="1" applyBorder="1" applyAlignment="1" applyProtection="1">
      <alignment vertical="center" wrapText="1"/>
    </xf>
    <xf numFmtId="0" fontId="35" fillId="0" borderId="0" xfId="2" applyFont="1" applyFill="1" applyBorder="1" applyAlignment="1" applyProtection="1">
      <alignment horizontal="center" vertical="center" wrapText="1"/>
    </xf>
    <xf numFmtId="0" fontId="35" fillId="0" borderId="7" xfId="2" applyFont="1" applyBorder="1" applyAlignment="1" applyProtection="1"/>
    <xf numFmtId="0" fontId="35" fillId="0" borderId="0" xfId="2" applyFont="1" applyBorder="1" applyAlignment="1" applyProtection="1"/>
    <xf numFmtId="0" fontId="35" fillId="0" borderId="8" xfId="2" applyFont="1" applyBorder="1" applyAlignment="1" applyProtection="1">
      <alignment horizontal="center"/>
    </xf>
    <xf numFmtId="0" fontId="37" fillId="59" borderId="108" xfId="2" applyFont="1" applyFill="1" applyBorder="1" applyAlignment="1" applyProtection="1">
      <alignment horizontal="center" vertical="center" wrapText="1"/>
    </xf>
    <xf numFmtId="0" fontId="37" fillId="59" borderId="74" xfId="2" applyFont="1" applyFill="1" applyBorder="1" applyAlignment="1" applyProtection="1">
      <alignment horizontal="center" vertical="center" wrapText="1"/>
    </xf>
    <xf numFmtId="0" fontId="37" fillId="59" borderId="33" xfId="2" applyFont="1" applyFill="1" applyBorder="1" applyAlignment="1" applyProtection="1">
      <alignment horizontal="center" vertical="center" wrapText="1"/>
    </xf>
    <xf numFmtId="0" fontId="37" fillId="59" borderId="40" xfId="2" applyFont="1" applyFill="1" applyBorder="1" applyAlignment="1" applyProtection="1">
      <alignment horizontal="center" vertical="center" wrapText="1"/>
    </xf>
    <xf numFmtId="0" fontId="35" fillId="59" borderId="109" xfId="2" applyFont="1" applyFill="1" applyBorder="1" applyAlignment="1" applyProtection="1">
      <alignment horizontal="center" vertical="center" wrapText="1"/>
    </xf>
    <xf numFmtId="0" fontId="35" fillId="0" borderId="48" xfId="2" applyFont="1" applyBorder="1" applyAlignment="1" applyProtection="1">
      <alignment horizontal="left" vertical="center" wrapText="1"/>
    </xf>
    <xf numFmtId="0" fontId="35" fillId="0" borderId="61" xfId="2" applyFont="1" applyBorder="1" applyAlignment="1" applyProtection="1"/>
    <xf numFmtId="0" fontId="35" fillId="0" borderId="28" xfId="2" applyFont="1" applyBorder="1" applyAlignment="1" applyProtection="1">
      <alignment horizontal="left" vertical="center" wrapText="1"/>
    </xf>
    <xf numFmtId="0" fontId="35" fillId="0" borderId="27" xfId="2" applyFont="1" applyBorder="1" applyAlignment="1" applyProtection="1">
      <alignment horizontal="center" vertical="center"/>
    </xf>
    <xf numFmtId="0" fontId="35" fillId="0" borderId="83" xfId="2" applyFont="1" applyBorder="1" applyAlignment="1" applyProtection="1">
      <alignment horizontal="center" vertical="center"/>
    </xf>
    <xf numFmtId="0" fontId="35" fillId="0" borderId="21" xfId="2" applyFont="1" applyBorder="1" applyAlignment="1" applyProtection="1">
      <alignment horizontal="left" vertical="center" wrapText="1"/>
    </xf>
    <xf numFmtId="0" fontId="35" fillId="0" borderId="21" xfId="2" applyFont="1" applyBorder="1" applyAlignment="1" applyProtection="1">
      <alignment horizontal="left" vertical="top"/>
    </xf>
    <xf numFmtId="0" fontId="35" fillId="0" borderId="84" xfId="2" applyFont="1" applyBorder="1" applyAlignment="1" applyProtection="1">
      <alignment horizontal="left" vertical="center" wrapText="1"/>
    </xf>
    <xf numFmtId="0" fontId="35" fillId="0" borderId="84" xfId="2" applyFont="1" applyBorder="1" applyAlignment="1" applyProtection="1">
      <alignment vertical="top" wrapText="1"/>
    </xf>
    <xf numFmtId="0" fontId="35" fillId="0" borderId="10" xfId="2" applyFont="1" applyBorder="1" applyAlignment="1" applyProtection="1">
      <alignment horizontal="left" vertical="center" wrapText="1"/>
    </xf>
    <xf numFmtId="0" fontId="35" fillId="0" borderId="72" xfId="2" applyFont="1" applyBorder="1" applyAlignment="1" applyProtection="1">
      <alignment horizontal="center" vertical="center"/>
    </xf>
    <xf numFmtId="0" fontId="35" fillId="0" borderId="48" xfId="2" applyFont="1" applyBorder="1" applyAlignment="1" applyProtection="1">
      <alignment horizontal="center" vertical="center"/>
    </xf>
    <xf numFmtId="0" fontId="35" fillId="0" borderId="66" xfId="2" applyFont="1" applyBorder="1" applyAlignment="1" applyProtection="1"/>
    <xf numFmtId="0" fontId="35" fillId="0" borderId="66" xfId="2" applyFont="1" applyBorder="1" applyAlignment="1" applyProtection="1">
      <alignment horizontal="center" vertical="center"/>
    </xf>
    <xf numFmtId="0" fontId="35" fillId="0" borderId="72" xfId="2" applyFont="1" applyBorder="1" applyAlignment="1" applyProtection="1"/>
    <xf numFmtId="0" fontId="35" fillId="0" borderId="57" xfId="2" applyFont="1" applyBorder="1" applyAlignment="1" applyProtection="1">
      <alignment horizontal="center" vertical="center"/>
    </xf>
    <xf numFmtId="0" fontId="35" fillId="0" borderId="45" xfId="2" applyFont="1" applyBorder="1" applyAlignment="1" applyProtection="1">
      <alignment horizontal="left" vertical="center" wrapText="1"/>
    </xf>
    <xf numFmtId="0" fontId="35" fillId="0" borderId="78" xfId="2" applyFont="1" applyBorder="1" applyAlignment="1" applyProtection="1"/>
    <xf numFmtId="0" fontId="35" fillId="0" borderId="78" xfId="2" applyFont="1" applyBorder="1" applyAlignment="1" applyProtection="1">
      <alignment horizontal="center" vertical="center"/>
    </xf>
    <xf numFmtId="0" fontId="35" fillId="0" borderId="49" xfId="2" applyFont="1" applyBorder="1" applyAlignment="1" applyProtection="1">
      <alignment horizontal="center" vertical="center"/>
    </xf>
    <xf numFmtId="0" fontId="37" fillId="0" borderId="0" xfId="2" applyFont="1" applyAlignment="1" applyProtection="1">
      <alignment wrapText="1"/>
    </xf>
    <xf numFmtId="0" fontId="43" fillId="73" borderId="28" xfId="2" applyFont="1" applyFill="1" applyBorder="1" applyAlignment="1" applyProtection="1">
      <alignment vertical="center" wrapText="1"/>
      <protection locked="0"/>
    </xf>
    <xf numFmtId="0" fontId="43" fillId="0" borderId="28" xfId="2" applyFont="1" applyFill="1" applyBorder="1" applyAlignment="1" applyProtection="1">
      <alignment horizontal="center" vertical="center" wrapText="1"/>
      <protection hidden="1"/>
    </xf>
    <xf numFmtId="0" fontId="48" fillId="0" borderId="0" xfId="2" applyFont="1" applyAlignment="1" applyProtection="1">
      <alignment wrapText="1"/>
      <protection hidden="1"/>
    </xf>
    <xf numFmtId="165" fontId="37" fillId="0" borderId="75" xfId="2" applyNumberFormat="1" applyFont="1" applyBorder="1" applyAlignment="1" applyProtection="1">
      <alignment horizontal="center" vertical="center" wrapText="1"/>
      <protection hidden="1"/>
    </xf>
    <xf numFmtId="0" fontId="37" fillId="0" borderId="56" xfId="2" applyFont="1" applyFill="1" applyBorder="1" applyAlignment="1" applyProtection="1">
      <alignment horizontal="center" vertical="center" wrapText="1"/>
      <protection hidden="1"/>
    </xf>
    <xf numFmtId="0" fontId="37" fillId="0" borderId="21" xfId="2" applyFont="1" applyBorder="1" applyAlignment="1" applyProtection="1">
      <alignment horizontal="left" vertical="top" wrapText="1"/>
      <protection hidden="1"/>
    </xf>
    <xf numFmtId="0" fontId="37" fillId="0" borderId="21" xfId="2" applyFont="1" applyBorder="1" applyAlignment="1" applyProtection="1">
      <alignment vertical="top" wrapText="1"/>
      <protection hidden="1"/>
    </xf>
    <xf numFmtId="0" fontId="37" fillId="0" borderId="81" xfId="2" applyFont="1" applyBorder="1" applyAlignment="1" applyProtection="1">
      <alignment vertical="top" wrapText="1"/>
      <protection hidden="1"/>
    </xf>
    <xf numFmtId="0" fontId="41" fillId="54" borderId="0" xfId="2" applyFont="1" applyFill="1" applyAlignment="1" applyProtection="1">
      <alignment horizontal="center" vertical="center"/>
      <protection locked="0"/>
    </xf>
    <xf numFmtId="0" fontId="46" fillId="0" borderId="0" xfId="2" applyFont="1" applyAlignment="1" applyProtection="1">
      <alignment horizontal="left" vertical="center"/>
      <protection hidden="1"/>
    </xf>
    <xf numFmtId="0" fontId="37" fillId="58" borderId="21" xfId="2" applyFont="1" applyFill="1" applyBorder="1" applyAlignment="1" applyProtection="1">
      <alignment horizontal="center" vertical="center"/>
      <protection hidden="1"/>
    </xf>
    <xf numFmtId="0" fontId="39" fillId="59" borderId="27" xfId="2" applyFont="1" applyFill="1" applyBorder="1" applyAlignment="1" applyProtection="1">
      <alignment horizontal="left" vertical="center" wrapText="1"/>
      <protection hidden="1"/>
    </xf>
    <xf numFmtId="0" fontId="40" fillId="59" borderId="27" xfId="2" applyFont="1" applyFill="1" applyBorder="1" applyAlignment="1" applyProtection="1">
      <alignment horizontal="left" vertical="center" wrapText="1"/>
      <protection hidden="1"/>
    </xf>
    <xf numFmtId="0" fontId="35" fillId="0" borderId="27" xfId="2" applyFont="1" applyBorder="1" applyAlignment="1" applyProtection="1">
      <alignment wrapText="1"/>
      <protection hidden="1"/>
    </xf>
    <xf numFmtId="0" fontId="35" fillId="0" borderId="28" xfId="2" applyFont="1" applyBorder="1" applyAlignment="1" applyProtection="1">
      <protection hidden="1"/>
    </xf>
    <xf numFmtId="0" fontId="37" fillId="56" borderId="42" xfId="2" applyFont="1" applyFill="1" applyBorder="1" applyAlignment="1" applyProtection="1">
      <alignment vertical="top" wrapText="1"/>
      <protection hidden="1"/>
    </xf>
    <xf numFmtId="0" fontId="37" fillId="56" borderId="8" xfId="2" applyFont="1" applyFill="1" applyBorder="1" applyAlignment="1" applyProtection="1">
      <alignment vertical="top" wrapText="1"/>
      <protection hidden="1"/>
    </xf>
    <xf numFmtId="165" fontId="41" fillId="54" borderId="28" xfId="2" applyNumberFormat="1" applyFont="1" applyFill="1" applyBorder="1" applyAlignment="1" applyProtection="1">
      <alignment horizontal="center" vertical="center"/>
      <protection hidden="1"/>
    </xf>
    <xf numFmtId="0" fontId="48" fillId="74" borderId="0" xfId="2" applyFont="1" applyFill="1" applyAlignment="1" applyProtection="1">
      <alignment horizontal="center" vertical="center"/>
      <protection hidden="1"/>
    </xf>
    <xf numFmtId="0" fontId="80" fillId="0" borderId="24" xfId="2" applyFont="1" applyBorder="1" applyAlignment="1" applyProtection="1">
      <alignment horizontal="center" wrapText="1"/>
      <protection hidden="1"/>
    </xf>
    <xf numFmtId="0" fontId="82" fillId="0" borderId="25" xfId="2" applyFont="1" applyFill="1" applyBorder="1" applyAlignment="1" applyProtection="1">
      <alignment horizontal="center" vertical="center"/>
      <protection hidden="1"/>
    </xf>
    <xf numFmtId="165" fontId="35" fillId="0" borderId="0" xfId="2" applyNumberFormat="1" applyFont="1" applyAlignment="1" applyProtection="1">
      <alignment horizontal="center" vertical="center"/>
      <protection hidden="1"/>
    </xf>
    <xf numFmtId="0" fontId="11" fillId="0" borderId="28" xfId="2" applyFill="1" applyBorder="1" applyAlignment="1" applyProtection="1">
      <alignment horizontal="center" vertical="center"/>
      <protection hidden="1"/>
    </xf>
    <xf numFmtId="0" fontId="63" fillId="0" borderId="28" xfId="2" applyFont="1" applyFill="1" applyBorder="1" applyAlignment="1" applyProtection="1">
      <alignment horizontal="center" vertical="center"/>
      <protection hidden="1"/>
    </xf>
    <xf numFmtId="0" fontId="51" fillId="0" borderId="36" xfId="2" applyFont="1" applyFill="1" applyBorder="1" applyAlignment="1" applyProtection="1">
      <alignment horizontal="center" vertical="center" wrapText="1"/>
      <protection hidden="1"/>
    </xf>
    <xf numFmtId="0" fontId="35" fillId="0" borderId="36" xfId="2" applyFont="1" applyFill="1" applyBorder="1" applyAlignment="1" applyProtection="1">
      <alignment horizontal="center" vertical="center" wrapText="1"/>
      <protection hidden="1"/>
    </xf>
    <xf numFmtId="0" fontId="37" fillId="0" borderId="28" xfId="2" applyFont="1" applyFill="1" applyBorder="1" applyAlignment="1" applyProtection="1">
      <alignment horizontal="center" vertical="center"/>
      <protection hidden="1"/>
    </xf>
    <xf numFmtId="0" fontId="37" fillId="0" borderId="10" xfId="2" applyFont="1" applyFill="1" applyBorder="1" applyAlignment="1" applyProtection="1">
      <alignment horizontal="center" vertical="center"/>
      <protection hidden="1"/>
    </xf>
    <xf numFmtId="0" fontId="35" fillId="0" borderId="28" xfId="2" applyFont="1" applyFill="1" applyBorder="1" applyAlignment="1" applyProtection="1">
      <alignment horizontal="center" vertical="center" wrapText="1"/>
      <protection hidden="1"/>
    </xf>
    <xf numFmtId="0" fontId="35" fillId="0" borderId="28" xfId="2" applyFont="1" applyFill="1" applyBorder="1" applyAlignment="1" applyProtection="1">
      <alignment horizontal="center" vertical="center"/>
      <protection hidden="1"/>
    </xf>
    <xf numFmtId="0" fontId="35" fillId="73" borderId="24" xfId="2" applyFont="1" applyFill="1" applyBorder="1" applyAlignment="1" applyProtection="1">
      <alignment horizontal="center" vertical="center" wrapText="1"/>
      <protection locked="0"/>
    </xf>
    <xf numFmtId="0" fontId="11" fillId="0" borderId="28" xfId="2" applyFill="1" applyBorder="1" applyProtection="1">
      <protection hidden="1"/>
    </xf>
    <xf numFmtId="0" fontId="11" fillId="0" borderId="10" xfId="2" applyFill="1" applyBorder="1" applyProtection="1">
      <protection hidden="1"/>
    </xf>
    <xf numFmtId="0" fontId="35" fillId="0" borderId="28" xfId="2" applyFont="1" applyFill="1" applyBorder="1" applyProtection="1">
      <protection hidden="1"/>
    </xf>
    <xf numFmtId="0" fontId="35" fillId="0" borderId="48" xfId="2" applyFont="1" applyFill="1" applyBorder="1" applyProtection="1">
      <protection hidden="1"/>
    </xf>
    <xf numFmtId="0" fontId="35" fillId="0" borderId="72" xfId="2" applyFont="1" applyFill="1" applyBorder="1" applyProtection="1">
      <protection hidden="1"/>
    </xf>
    <xf numFmtId="0" fontId="35" fillId="0" borderId="48" xfId="2" applyFont="1" applyFill="1" applyBorder="1" applyAlignment="1" applyProtection="1">
      <alignment vertical="top"/>
      <protection hidden="1"/>
    </xf>
    <xf numFmtId="0" fontId="35" fillId="0" borderId="72" xfId="2" applyFont="1" applyFill="1" applyBorder="1" applyAlignment="1" applyProtection="1">
      <alignment vertical="top"/>
      <protection hidden="1"/>
    </xf>
    <xf numFmtId="0" fontId="35" fillId="0" borderId="66" xfId="2" applyFont="1" applyBorder="1" applyAlignment="1" applyProtection="1">
      <alignment horizontal="center" vertical="center" wrapText="1"/>
      <protection hidden="1"/>
    </xf>
    <xf numFmtId="0" fontId="35" fillId="0" borderId="39" xfId="2" applyFont="1" applyBorder="1" applyProtection="1">
      <protection hidden="1"/>
    </xf>
    <xf numFmtId="0" fontId="35" fillId="0" borderId="27" xfId="2" applyFont="1" applyBorder="1" applyAlignment="1" applyProtection="1">
      <alignment horizontal="center" vertical="center"/>
      <protection hidden="1"/>
    </xf>
    <xf numFmtId="0" fontId="35" fillId="0" borderId="28" xfId="2" applyFont="1" applyBorder="1" applyAlignment="1" applyProtection="1">
      <alignment horizontal="center" vertical="center" wrapText="1"/>
      <protection hidden="1"/>
    </xf>
    <xf numFmtId="0" fontId="35" fillId="0" borderId="21" xfId="2" applyFont="1" applyFill="1" applyBorder="1" applyProtection="1">
      <protection hidden="1"/>
    </xf>
    <xf numFmtId="0" fontId="35" fillId="0" borderId="28" xfId="2" applyFont="1" applyFill="1" applyBorder="1" applyAlignment="1" applyProtection="1">
      <alignment wrapText="1"/>
      <protection hidden="1"/>
    </xf>
    <xf numFmtId="164" fontId="43" fillId="57" borderId="28" xfId="2" applyNumberFormat="1" applyFont="1" applyFill="1" applyBorder="1" applyAlignment="1" applyProtection="1">
      <alignment horizontal="center" vertical="center" wrapText="1"/>
      <protection hidden="1"/>
    </xf>
    <xf numFmtId="164" fontId="43" fillId="58" borderId="28" xfId="2" applyNumberFormat="1" applyFont="1" applyFill="1" applyBorder="1" applyAlignment="1" applyProtection="1">
      <alignment horizontal="center" vertical="center" wrapText="1"/>
      <protection hidden="1"/>
    </xf>
    <xf numFmtId="0" fontId="43" fillId="0" borderId="28" xfId="2" applyFont="1" applyBorder="1" applyAlignment="1" applyProtection="1">
      <protection hidden="1"/>
    </xf>
    <xf numFmtId="2" fontId="48" fillId="70" borderId="10" xfId="2" applyNumberFormat="1" applyFont="1" applyFill="1" applyBorder="1" applyAlignment="1" applyProtection="1">
      <alignment horizontal="center" vertical="center" wrapText="1"/>
      <protection hidden="1"/>
    </xf>
    <xf numFmtId="2" fontId="43" fillId="70" borderId="10" xfId="2" applyNumberFormat="1" applyFont="1" applyFill="1" applyBorder="1" applyAlignment="1" applyProtection="1">
      <alignment horizontal="center" vertical="center" wrapText="1"/>
      <protection hidden="1"/>
    </xf>
    <xf numFmtId="0" fontId="43" fillId="0" borderId="28" xfId="2" applyFont="1" applyFill="1" applyBorder="1" applyAlignment="1" applyProtection="1">
      <alignment vertical="center"/>
      <protection locked="0"/>
    </xf>
    <xf numFmtId="0" fontId="43" fillId="0" borderId="111" xfId="2" applyFont="1" applyBorder="1" applyAlignment="1" applyProtection="1">
      <alignment horizontal="left" vertical="center"/>
      <protection hidden="1"/>
    </xf>
    <xf numFmtId="0" fontId="43" fillId="0" borderId="9" xfId="2" applyFont="1" applyBorder="1" applyAlignment="1" applyProtection="1">
      <alignment horizontal="left" vertical="center" wrapText="1"/>
      <protection hidden="1"/>
    </xf>
    <xf numFmtId="0" fontId="43" fillId="73" borderId="9" xfId="2" applyFont="1" applyFill="1" applyBorder="1" applyAlignment="1" applyProtection="1">
      <alignment horizontal="center" vertical="center" wrapText="1"/>
      <protection locked="0"/>
    </xf>
    <xf numFmtId="0" fontId="43" fillId="58" borderId="9" xfId="2" applyFont="1" applyFill="1" applyBorder="1" applyAlignment="1" applyProtection="1">
      <alignment horizontal="center" vertical="center" wrapText="1"/>
      <protection hidden="1"/>
    </xf>
    <xf numFmtId="0" fontId="43" fillId="0" borderId="9" xfId="2" applyFont="1" applyBorder="1" applyAlignment="1" applyProtection="1">
      <alignment vertical="center" wrapText="1"/>
      <protection hidden="1"/>
    </xf>
    <xf numFmtId="0" fontId="48" fillId="62" borderId="32" xfId="2" applyFont="1" applyFill="1" applyBorder="1" applyAlignment="1" applyProtection="1">
      <alignment horizontal="center" vertical="center" wrapText="1"/>
      <protection hidden="1"/>
    </xf>
    <xf numFmtId="0" fontId="48" fillId="62" borderId="33" xfId="2" applyFont="1" applyFill="1" applyBorder="1" applyAlignment="1" applyProtection="1">
      <alignment horizontal="center" vertical="center" wrapText="1"/>
      <protection hidden="1"/>
    </xf>
    <xf numFmtId="0" fontId="41" fillId="62" borderId="33" xfId="2" applyFont="1" applyFill="1" applyBorder="1" applyAlignment="1" applyProtection="1">
      <alignment horizontal="center" vertical="center" wrapText="1"/>
      <protection locked="0"/>
    </xf>
    <xf numFmtId="0" fontId="41" fillId="62" borderId="33" xfId="2" applyFont="1" applyFill="1" applyBorder="1" applyAlignment="1" applyProtection="1">
      <alignment horizontal="center" vertical="center" wrapText="1"/>
      <protection hidden="1"/>
    </xf>
    <xf numFmtId="0" fontId="41" fillId="62" borderId="58" xfId="2" applyFont="1" applyFill="1" applyBorder="1" applyAlignment="1" applyProtection="1">
      <alignment horizontal="center" vertical="center" wrapText="1"/>
      <protection hidden="1"/>
    </xf>
    <xf numFmtId="0" fontId="41" fillId="56" borderId="34" xfId="2" applyFont="1" applyFill="1" applyBorder="1" applyAlignment="1" applyProtection="1">
      <alignment horizontal="left" vertical="center" wrapText="1"/>
      <protection hidden="1"/>
    </xf>
    <xf numFmtId="0" fontId="41" fillId="56" borderId="35" xfId="2" applyFont="1" applyFill="1" applyBorder="1" applyAlignment="1" applyProtection="1">
      <alignment horizontal="left" vertical="center" wrapText="1"/>
      <protection hidden="1"/>
    </xf>
    <xf numFmtId="0" fontId="48" fillId="58" borderId="45" xfId="2" applyFont="1" applyFill="1" applyBorder="1" applyAlignment="1" applyProtection="1">
      <alignment horizontal="center" vertical="center" wrapText="1"/>
      <protection hidden="1"/>
    </xf>
    <xf numFmtId="0" fontId="52" fillId="58" borderId="45" xfId="2" applyFont="1" applyFill="1" applyBorder="1" applyAlignment="1" applyProtection="1">
      <alignment horizontal="center" vertical="center" wrapText="1"/>
      <protection hidden="1"/>
    </xf>
    <xf numFmtId="0" fontId="11" fillId="0" borderId="45" xfId="2" applyFont="1" applyFill="1" applyBorder="1" applyAlignment="1" applyProtection="1">
      <alignment horizontal="center" vertical="center"/>
      <protection hidden="1"/>
    </xf>
    <xf numFmtId="2" fontId="82" fillId="0" borderId="0" xfId="2" applyNumberFormat="1" applyFont="1" applyFill="1" applyAlignment="1" applyProtection="1">
      <alignment horizontal="center" vertical="center"/>
      <protection hidden="1"/>
    </xf>
    <xf numFmtId="1" fontId="39" fillId="54" borderId="0" xfId="2" applyNumberFormat="1" applyFont="1" applyFill="1" applyAlignment="1" applyProtection="1">
      <alignment horizontal="center" vertical="center"/>
      <protection hidden="1"/>
    </xf>
    <xf numFmtId="165" fontId="11" fillId="58" borderId="28" xfId="2" applyNumberFormat="1" applyFill="1" applyBorder="1" applyAlignment="1" applyProtection="1">
      <alignment horizontal="center" vertical="center"/>
      <protection hidden="1"/>
    </xf>
    <xf numFmtId="2" fontId="35" fillId="0" borderId="28" xfId="2" applyNumberFormat="1" applyFont="1" applyFill="1" applyBorder="1" applyAlignment="1" applyProtection="1">
      <alignment horizontal="center" vertical="center" wrapText="1"/>
      <protection hidden="1"/>
    </xf>
    <xf numFmtId="165" fontId="35" fillId="0" borderId="28" xfId="2" applyNumberFormat="1" applyFont="1" applyFill="1" applyBorder="1" applyAlignment="1" applyProtection="1">
      <alignment horizontal="center" vertical="center" wrapText="1"/>
      <protection hidden="1"/>
    </xf>
    <xf numFmtId="165" fontId="83" fillId="58" borderId="28" xfId="2" applyNumberFormat="1" applyFont="1" applyFill="1" applyBorder="1" applyAlignment="1" applyProtection="1">
      <alignment horizontal="center" vertical="center"/>
      <protection hidden="1"/>
    </xf>
    <xf numFmtId="0" fontId="83" fillId="58" borderId="28" xfId="2" applyFont="1" applyFill="1" applyBorder="1" applyAlignment="1" applyProtection="1">
      <alignment horizontal="center" vertical="center"/>
      <protection hidden="1"/>
    </xf>
    <xf numFmtId="2" fontId="83" fillId="58" borderId="28" xfId="2" applyNumberFormat="1" applyFont="1" applyFill="1" applyBorder="1" applyAlignment="1" applyProtection="1">
      <alignment horizontal="center" vertical="center"/>
      <protection hidden="1"/>
    </xf>
    <xf numFmtId="165" fontId="11" fillId="0" borderId="0" xfId="2" applyNumberFormat="1" applyAlignment="1" applyProtection="1">
      <alignment horizontal="center" vertical="center"/>
      <protection hidden="1"/>
    </xf>
    <xf numFmtId="164" fontId="84" fillId="0" borderId="28" xfId="2" applyNumberFormat="1" applyFont="1" applyBorder="1" applyAlignment="1" applyProtection="1">
      <alignment horizontal="center" vertical="center" wrapText="1"/>
      <protection hidden="1"/>
    </xf>
    <xf numFmtId="0" fontId="38" fillId="53" borderId="0" xfId="2" applyFont="1" applyFill="1" applyProtection="1">
      <protection hidden="1"/>
    </xf>
    <xf numFmtId="0" fontId="42" fillId="53" borderId="0" xfId="2" applyFont="1" applyFill="1" applyProtection="1">
      <protection locked="0"/>
    </xf>
    <xf numFmtId="0" fontId="39" fillId="53" borderId="0" xfId="2" applyFont="1" applyFill="1" applyProtection="1">
      <protection hidden="1"/>
    </xf>
    <xf numFmtId="0" fontId="0" fillId="72" borderId="28" xfId="3" applyNumberFormat="1" applyFont="1" applyFill="1" applyBorder="1" applyProtection="1">
      <protection locked="0"/>
    </xf>
    <xf numFmtId="0" fontId="11" fillId="0" borderId="0" xfId="1" applyAlignment="1" applyProtection="1">
      <alignment horizontal="left" vertical="top"/>
    </xf>
    <xf numFmtId="0" fontId="64" fillId="0" borderId="0" xfId="1" applyFont="1" applyFill="1" applyBorder="1" applyAlignment="1" applyProtection="1">
      <alignment horizontal="center" vertical="center" wrapText="1"/>
    </xf>
    <xf numFmtId="0" fontId="65" fillId="0" borderId="0" xfId="1" applyFont="1" applyFill="1" applyBorder="1" applyAlignment="1" applyProtection="1">
      <alignment horizontal="center" vertical="center" wrapText="1"/>
    </xf>
    <xf numFmtId="0" fontId="11" fillId="0" borderId="0" xfId="1" applyAlignment="1" applyProtection="1">
      <alignment horizontal="left" vertical="top" wrapText="1"/>
    </xf>
    <xf numFmtId="0" fontId="11" fillId="0" borderId="0" xfId="1" applyAlignment="1" applyProtection="1">
      <alignment horizontal="left" vertical="center" wrapText="1"/>
    </xf>
    <xf numFmtId="0" fontId="61" fillId="0" borderId="0" xfId="1" applyFont="1" applyFill="1" applyBorder="1" applyAlignment="1" applyProtection="1">
      <alignment horizontal="left" vertical="top" wrapText="1"/>
    </xf>
    <xf numFmtId="0" fontId="11" fillId="0" borderId="0" xfId="1" applyFont="1" applyFill="1" applyBorder="1" applyAlignment="1" applyProtection="1">
      <alignment horizontal="left" wrapText="1"/>
    </xf>
    <xf numFmtId="0" fontId="11" fillId="0" borderId="0" xfId="1" applyFont="1" applyFill="1" applyBorder="1" applyAlignment="1" applyProtection="1">
      <alignment horizontal="left" vertical="top" wrapText="1"/>
    </xf>
    <xf numFmtId="0" fontId="38" fillId="71" borderId="21" xfId="1" applyFont="1" applyFill="1" applyBorder="1" applyAlignment="1" applyProtection="1">
      <alignment horizontal="center" vertical="center" wrapText="1"/>
    </xf>
    <xf numFmtId="0" fontId="38" fillId="71" borderId="66" xfId="1" applyFont="1" applyFill="1" applyBorder="1" applyAlignment="1" applyProtection="1">
      <alignment horizontal="center" vertical="center" wrapText="1"/>
    </xf>
    <xf numFmtId="0" fontId="38" fillId="71" borderId="27" xfId="1" applyFont="1" applyFill="1" applyBorder="1" applyAlignment="1" applyProtection="1">
      <alignment horizontal="center" vertical="center" wrapText="1"/>
    </xf>
    <xf numFmtId="0" fontId="11" fillId="0" borderId="28" xfId="1" applyFont="1" applyBorder="1" applyAlignment="1" applyProtection="1">
      <alignment horizontal="center" vertical="center"/>
    </xf>
    <xf numFmtId="0" fontId="85" fillId="71" borderId="28" xfId="1" applyFont="1" applyFill="1" applyBorder="1" applyAlignment="1" applyProtection="1">
      <alignment horizontal="center" vertical="center" wrapText="1"/>
    </xf>
    <xf numFmtId="0" fontId="35" fillId="0" borderId="28" xfId="1" applyNumberFormat="1" applyFont="1" applyBorder="1" applyAlignment="1" applyProtection="1">
      <alignment horizontal="left" vertical="center" wrapText="1"/>
    </xf>
    <xf numFmtId="0" fontId="40" fillId="71" borderId="28" xfId="1" applyFont="1" applyFill="1" applyBorder="1" applyAlignment="1" applyProtection="1">
      <alignment horizontal="center" vertical="center" wrapText="1"/>
    </xf>
    <xf numFmtId="0" fontId="11" fillId="0" borderId="21" xfId="2" applyBorder="1" applyAlignment="1" applyProtection="1">
      <alignment horizontal="left" vertical="center"/>
    </xf>
    <xf numFmtId="0" fontId="11" fillId="0" borderId="66" xfId="2" applyBorder="1" applyAlignment="1" applyProtection="1">
      <alignment horizontal="left" vertical="center"/>
    </xf>
    <xf numFmtId="0" fontId="11" fillId="0" borderId="27" xfId="2" applyBorder="1" applyAlignment="1" applyProtection="1">
      <alignment horizontal="left" vertical="center"/>
    </xf>
    <xf numFmtId="0" fontId="60" fillId="0" borderId="0" xfId="1028" applyFont="1" applyFill="1" applyBorder="1" applyAlignment="1" applyProtection="1">
      <alignment horizontal="center" vertical="center" wrapText="1"/>
    </xf>
    <xf numFmtId="0" fontId="49" fillId="0" borderId="0" xfId="2" applyFont="1" applyFill="1" applyBorder="1" applyAlignment="1" applyProtection="1">
      <alignment horizontal="center" vertical="center"/>
    </xf>
    <xf numFmtId="0" fontId="11" fillId="0" borderId="28" xfId="2" applyBorder="1" applyAlignment="1" applyProtection="1">
      <alignment horizontal="left" vertical="center"/>
    </xf>
    <xf numFmtId="0" fontId="41" fillId="0" borderId="28" xfId="2" applyFont="1" applyBorder="1" applyAlignment="1" applyProtection="1">
      <alignment horizontal="center"/>
    </xf>
    <xf numFmtId="0" fontId="12" fillId="0" borderId="63" xfId="1" applyFont="1" applyBorder="1" applyAlignment="1" applyProtection="1">
      <alignment horizontal="center"/>
    </xf>
    <xf numFmtId="0" fontId="12" fillId="0" borderId="7" xfId="1" applyFont="1" applyBorder="1" applyAlignment="1" applyProtection="1">
      <alignment horizontal="center"/>
    </xf>
    <xf numFmtId="0" fontId="86" fillId="0" borderId="28" xfId="1" applyFont="1" applyBorder="1" applyAlignment="1" applyProtection="1">
      <alignment horizontal="center" vertical="center" wrapText="1"/>
    </xf>
    <xf numFmtId="0" fontId="86" fillId="0" borderId="28" xfId="1" applyFont="1" applyBorder="1" applyAlignment="1" applyProtection="1">
      <alignment horizontal="center" vertical="center"/>
    </xf>
    <xf numFmtId="0" fontId="39" fillId="0" borderId="28" xfId="2" applyFont="1" applyBorder="1" applyAlignment="1" applyProtection="1">
      <alignment horizontal="center" vertical="center" wrapText="1"/>
    </xf>
    <xf numFmtId="0" fontId="35" fillId="0" borderId="63" xfId="0" applyFont="1" applyFill="1" applyBorder="1" applyAlignment="1" applyProtection="1">
      <alignment horizontal="left" vertical="justify"/>
    </xf>
    <xf numFmtId="0" fontId="35" fillId="0" borderId="65" xfId="0" applyFont="1" applyFill="1" applyBorder="1" applyAlignment="1" applyProtection="1">
      <alignment horizontal="left" vertical="justify"/>
    </xf>
    <xf numFmtId="0" fontId="35" fillId="0" borderId="26" xfId="0" applyFont="1" applyFill="1" applyBorder="1" applyAlignment="1" applyProtection="1">
      <alignment horizontal="left" vertical="justify"/>
    </xf>
    <xf numFmtId="0" fontId="35" fillId="0" borderId="7" xfId="0" applyFont="1" applyFill="1" applyBorder="1" applyAlignment="1" applyProtection="1">
      <alignment horizontal="left" vertical="justify"/>
    </xf>
    <xf numFmtId="0" fontId="35" fillId="0" borderId="0" xfId="0" applyFont="1" applyFill="1" applyBorder="1" applyAlignment="1" applyProtection="1">
      <alignment horizontal="left" vertical="justify"/>
    </xf>
    <xf numFmtId="0" fontId="35" fillId="0" borderId="8" xfId="0" applyFont="1" applyFill="1" applyBorder="1" applyAlignment="1" applyProtection="1">
      <alignment horizontal="left" vertical="justify"/>
    </xf>
    <xf numFmtId="0" fontId="35" fillId="0" borderId="84" xfId="0" applyFont="1" applyFill="1" applyBorder="1" applyAlignment="1" applyProtection="1">
      <alignment horizontal="left" vertical="justify"/>
    </xf>
    <xf numFmtId="0" fontId="35" fillId="0" borderId="72" xfId="0" applyFont="1" applyFill="1" applyBorder="1" applyAlignment="1" applyProtection="1">
      <alignment horizontal="left" vertical="justify"/>
    </xf>
    <xf numFmtId="0" fontId="35" fillId="0" borderId="24" xfId="0" applyFont="1" applyFill="1" applyBorder="1" applyAlignment="1" applyProtection="1">
      <alignment horizontal="left" vertical="justify"/>
    </xf>
    <xf numFmtId="0" fontId="66" fillId="0" borderId="21" xfId="2" applyFont="1" applyBorder="1" applyAlignment="1" applyProtection="1">
      <alignment horizontal="center" vertical="center" wrapText="1"/>
    </xf>
    <xf numFmtId="0" fontId="66" fillId="0" borderId="66" xfId="2" applyFont="1" applyBorder="1" applyAlignment="1" applyProtection="1">
      <alignment horizontal="center" vertical="center" wrapText="1"/>
    </xf>
    <xf numFmtId="0" fontId="66" fillId="0" borderId="27" xfId="2" applyFont="1" applyBorder="1" applyAlignment="1" applyProtection="1">
      <alignment horizontal="center" vertical="center" wrapText="1"/>
    </xf>
    <xf numFmtId="0" fontId="35" fillId="0" borderId="76" xfId="2" applyFont="1" applyBorder="1" applyAlignment="1" applyProtection="1">
      <alignment vertical="center"/>
    </xf>
    <xf numFmtId="0" fontId="35" fillId="0" borderId="69" xfId="2" applyFont="1" applyBorder="1" applyAlignment="1" applyProtection="1">
      <alignment vertical="center"/>
    </xf>
    <xf numFmtId="0" fontId="53" fillId="0" borderId="106" xfId="1028" applyBorder="1" applyAlignment="1" applyProtection="1">
      <alignment horizontal="center" vertical="center"/>
    </xf>
    <xf numFmtId="0" fontId="53" fillId="0" borderId="104" xfId="1028" applyBorder="1" applyAlignment="1" applyProtection="1">
      <alignment horizontal="center" vertical="center"/>
    </xf>
    <xf numFmtId="0" fontId="53" fillId="0" borderId="107" xfId="1028" applyBorder="1" applyAlignment="1" applyProtection="1">
      <alignment horizontal="center" vertical="center"/>
    </xf>
    <xf numFmtId="0" fontId="35" fillId="0" borderId="69" xfId="2" applyFont="1" applyFill="1" applyBorder="1" applyAlignment="1" applyProtection="1">
      <alignment horizontal="left" vertical="center" wrapText="1"/>
    </xf>
    <xf numFmtId="0" fontId="35" fillId="0" borderId="68" xfId="2" applyFont="1" applyFill="1" applyBorder="1" applyAlignment="1" applyProtection="1">
      <alignment horizontal="left" vertical="center" wrapText="1"/>
    </xf>
    <xf numFmtId="0" fontId="35" fillId="52" borderId="75" xfId="2" applyFont="1" applyFill="1" applyBorder="1" applyAlignment="1" applyProtection="1">
      <alignment horizontal="center" vertical="center" textRotation="90" wrapText="1"/>
    </xf>
    <xf numFmtId="0" fontId="37" fillId="62" borderId="69" xfId="2" applyFont="1" applyFill="1" applyBorder="1" applyAlignment="1" applyProtection="1">
      <alignment horizontal="center" vertical="center"/>
    </xf>
    <xf numFmtId="0" fontId="37" fillId="62" borderId="68" xfId="2" applyFont="1" applyFill="1" applyBorder="1" applyAlignment="1" applyProtection="1">
      <alignment horizontal="center" vertical="center"/>
    </xf>
    <xf numFmtId="0" fontId="37" fillId="62" borderId="70" xfId="2" applyFont="1" applyFill="1" applyBorder="1" applyAlignment="1" applyProtection="1">
      <alignment horizontal="center" vertical="center"/>
    </xf>
    <xf numFmtId="0" fontId="35" fillId="0" borderId="44" xfId="2" applyFont="1" applyBorder="1" applyAlignment="1" applyProtection="1">
      <alignment vertical="center"/>
    </xf>
    <xf numFmtId="0" fontId="35" fillId="0" borderId="74" xfId="2" applyFont="1" applyBorder="1" applyAlignment="1" applyProtection="1">
      <alignment vertical="center"/>
    </xf>
    <xf numFmtId="0" fontId="78" fillId="61" borderId="28" xfId="2" applyFont="1" applyFill="1" applyBorder="1" applyAlignment="1" applyProtection="1">
      <alignment horizontal="center" vertical="center" wrapText="1"/>
    </xf>
    <xf numFmtId="0" fontId="47" fillId="0" borderId="28" xfId="2" applyFont="1" applyBorder="1" applyAlignment="1" applyProtection="1">
      <alignment horizontal="center" vertical="center" wrapText="1"/>
    </xf>
    <xf numFmtId="0" fontId="78" fillId="61" borderId="28" xfId="2" applyFont="1" applyFill="1" applyBorder="1" applyAlignment="1" applyProtection="1">
      <alignment horizontal="center"/>
      <protection locked="0"/>
    </xf>
    <xf numFmtId="0" fontId="78" fillId="61" borderId="21" xfId="2" applyFont="1" applyFill="1" applyBorder="1" applyAlignment="1" applyProtection="1">
      <alignment horizontal="center"/>
      <protection locked="0"/>
    </xf>
    <xf numFmtId="0" fontId="78" fillId="61" borderId="66" xfId="2" applyFont="1" applyFill="1" applyBorder="1" applyAlignment="1" applyProtection="1">
      <alignment horizontal="center"/>
      <protection locked="0"/>
    </xf>
    <xf numFmtId="0" fontId="78" fillId="61" borderId="27" xfId="2" applyFont="1" applyFill="1" applyBorder="1" applyAlignment="1" applyProtection="1">
      <alignment horizontal="center"/>
      <protection locked="0"/>
    </xf>
    <xf numFmtId="0" fontId="35" fillId="61" borderId="28" xfId="2" applyFont="1" applyFill="1" applyBorder="1" applyAlignment="1" applyProtection="1">
      <alignment horizontal="center"/>
      <protection locked="0"/>
    </xf>
    <xf numFmtId="0" fontId="35" fillId="61" borderId="28" xfId="2" applyFont="1" applyFill="1" applyBorder="1" applyAlignment="1" applyProtection="1">
      <alignment horizontal="center" vertical="center"/>
      <protection locked="0"/>
    </xf>
    <xf numFmtId="0" fontId="86" fillId="0" borderId="7" xfId="1" applyFont="1" applyBorder="1" applyAlignment="1" applyProtection="1">
      <alignment horizontal="center" vertical="center" wrapText="1"/>
    </xf>
    <xf numFmtId="0" fontId="86" fillId="0" borderId="0" xfId="1" applyFont="1" applyBorder="1" applyAlignment="1" applyProtection="1">
      <alignment horizontal="center" vertical="center" wrapText="1"/>
    </xf>
    <xf numFmtId="0" fontId="86" fillId="0" borderId="8" xfId="1" applyFont="1" applyBorder="1" applyAlignment="1" applyProtection="1">
      <alignment horizontal="center" vertical="center" wrapText="1"/>
    </xf>
    <xf numFmtId="0" fontId="86" fillId="0" borderId="7" xfId="1" applyFont="1" applyBorder="1" applyAlignment="1" applyProtection="1">
      <alignment horizontal="center" vertical="center"/>
    </xf>
    <xf numFmtId="0" fontId="86" fillId="0" borderId="0" xfId="1" applyFont="1" applyBorder="1" applyAlignment="1" applyProtection="1">
      <alignment horizontal="center" vertical="center"/>
    </xf>
    <xf numFmtId="0" fontId="86" fillId="0" borderId="8" xfId="1" applyFont="1" applyBorder="1" applyAlignment="1" applyProtection="1">
      <alignment horizontal="center" vertical="center"/>
    </xf>
    <xf numFmtId="0" fontId="86" fillId="0" borderId="84" xfId="1" applyFont="1" applyBorder="1" applyAlignment="1" applyProtection="1">
      <alignment horizontal="center" vertical="center"/>
    </xf>
    <xf numFmtId="0" fontId="86" fillId="0" borderId="72" xfId="1" applyFont="1" applyBorder="1" applyAlignment="1" applyProtection="1">
      <alignment horizontal="center" vertical="center"/>
    </xf>
    <xf numFmtId="0" fontId="86" fillId="0" borderId="24" xfId="1" applyFont="1" applyBorder="1" applyAlignment="1" applyProtection="1">
      <alignment horizontal="center" vertical="center"/>
    </xf>
    <xf numFmtId="0" fontId="76" fillId="0" borderId="63" xfId="1" applyFont="1" applyBorder="1" applyAlignment="1" applyProtection="1">
      <alignment horizontal="center"/>
    </xf>
    <xf numFmtId="0" fontId="76" fillId="0" borderId="7" xfId="1" applyFont="1" applyBorder="1" applyAlignment="1" applyProtection="1">
      <alignment horizontal="center"/>
    </xf>
    <xf numFmtId="0" fontId="37" fillId="0" borderId="90" xfId="2" applyFont="1" applyBorder="1" applyAlignment="1" applyProtection="1">
      <alignment horizontal="center" vertical="center"/>
    </xf>
    <xf numFmtId="0" fontId="37" fillId="0" borderId="91" xfId="2" applyFont="1" applyBorder="1" applyAlignment="1" applyProtection="1">
      <alignment horizontal="center" vertical="center"/>
    </xf>
    <xf numFmtId="0" fontId="37" fillId="0" borderId="92" xfId="2" applyFont="1" applyBorder="1" applyAlignment="1" applyProtection="1">
      <alignment horizontal="center" vertical="center"/>
    </xf>
    <xf numFmtId="0" fontId="53" fillId="0" borderId="105" xfId="1028" applyBorder="1" applyAlignment="1" applyProtection="1">
      <alignment horizontal="center" vertical="center"/>
    </xf>
    <xf numFmtId="0" fontId="35" fillId="0" borderId="0" xfId="2" applyFont="1" applyBorder="1" applyAlignment="1" applyProtection="1">
      <alignment horizontal="center" vertical="center"/>
    </xf>
    <xf numFmtId="0" fontId="79" fillId="0" borderId="0" xfId="1028" applyFont="1" applyBorder="1" applyAlignment="1" applyProtection="1">
      <alignment horizontal="center" vertical="center"/>
    </xf>
    <xf numFmtId="0" fontId="35" fillId="0" borderId="63" xfId="0" applyFont="1" applyFill="1" applyBorder="1" applyAlignment="1" applyProtection="1">
      <alignment horizontal="left" vertical="justify"/>
      <protection hidden="1"/>
    </xf>
    <xf numFmtId="0" fontId="35" fillId="0" borderId="65" xfId="0" applyFont="1" applyFill="1" applyBorder="1" applyAlignment="1" applyProtection="1">
      <alignment horizontal="left" vertical="justify"/>
      <protection hidden="1"/>
    </xf>
    <xf numFmtId="0" fontId="35" fillId="0" borderId="7" xfId="0" applyFont="1" applyFill="1" applyBorder="1" applyAlignment="1" applyProtection="1">
      <alignment horizontal="left" vertical="justify"/>
      <protection hidden="1"/>
    </xf>
    <xf numFmtId="0" fontId="35" fillId="0" borderId="0" xfId="0" applyFont="1" applyFill="1" applyBorder="1" applyAlignment="1" applyProtection="1">
      <alignment horizontal="left" vertical="justify"/>
      <protection hidden="1"/>
    </xf>
    <xf numFmtId="0" fontId="35" fillId="0" borderId="84" xfId="0" applyFont="1" applyFill="1" applyBorder="1" applyAlignment="1" applyProtection="1">
      <alignment horizontal="left" vertical="justify"/>
      <protection hidden="1"/>
    </xf>
    <xf numFmtId="0" fontId="35" fillId="0" borderId="72" xfId="0" applyFont="1" applyFill="1" applyBorder="1" applyAlignment="1" applyProtection="1">
      <alignment horizontal="left" vertical="justify"/>
      <protection hidden="1"/>
    </xf>
    <xf numFmtId="0" fontId="74" fillId="53" borderId="0" xfId="1028" applyFont="1" applyFill="1" applyAlignment="1" applyProtection="1">
      <alignment horizontal="center"/>
      <protection hidden="1"/>
    </xf>
    <xf numFmtId="0" fontId="42" fillId="60" borderId="21" xfId="2" applyFont="1" applyFill="1" applyBorder="1" applyAlignment="1" applyProtection="1">
      <alignment horizontal="left" vertical="top" wrapText="1"/>
      <protection hidden="1"/>
    </xf>
    <xf numFmtId="0" fontId="42" fillId="60" borderId="27" xfId="2" applyFont="1" applyFill="1" applyBorder="1" applyAlignment="1" applyProtection="1">
      <alignment horizontal="left" vertical="top" wrapText="1"/>
      <protection hidden="1"/>
    </xf>
    <xf numFmtId="0" fontId="12" fillId="0" borderId="63" xfId="1" applyFont="1" applyBorder="1" applyAlignment="1" applyProtection="1">
      <alignment horizontal="center"/>
      <protection hidden="1"/>
    </xf>
    <xf numFmtId="0" fontId="12" fillId="0" borderId="7" xfId="1" applyFont="1" applyBorder="1" applyAlignment="1" applyProtection="1">
      <alignment horizontal="center"/>
      <protection hidden="1"/>
    </xf>
    <xf numFmtId="0" fontId="37" fillId="0" borderId="64" xfId="2" applyFont="1" applyBorder="1" applyAlignment="1" applyProtection="1">
      <alignment vertical="center"/>
      <protection hidden="1"/>
    </xf>
    <xf numFmtId="0" fontId="37" fillId="0" borderId="111" xfId="2" applyFont="1" applyBorder="1" applyAlignment="1" applyProtection="1">
      <alignment vertical="center"/>
      <protection hidden="1"/>
    </xf>
    <xf numFmtId="0" fontId="37" fillId="0" borderId="62" xfId="2" applyFont="1" applyBorder="1" applyAlignment="1" applyProtection="1">
      <alignment vertical="center"/>
      <protection hidden="1"/>
    </xf>
    <xf numFmtId="0" fontId="77" fillId="51" borderId="31" xfId="2" applyFont="1" applyFill="1" applyBorder="1" applyAlignment="1" applyProtection="1">
      <alignment horizontal="center" vertical="center" wrapText="1"/>
      <protection hidden="1"/>
    </xf>
    <xf numFmtId="0" fontId="77" fillId="51" borderId="51" xfId="2" applyFont="1" applyFill="1" applyBorder="1" applyAlignment="1" applyProtection="1">
      <alignment horizontal="center" vertical="center" wrapText="1"/>
      <protection hidden="1"/>
    </xf>
    <xf numFmtId="0" fontId="77" fillId="51" borderId="52" xfId="2" applyFont="1" applyFill="1" applyBorder="1" applyAlignment="1" applyProtection="1">
      <alignment horizontal="center" vertical="center" wrapText="1"/>
      <protection hidden="1"/>
    </xf>
    <xf numFmtId="0" fontId="77" fillId="51" borderId="29" xfId="2" applyFont="1" applyFill="1" applyBorder="1" applyAlignment="1" applyProtection="1">
      <alignment horizontal="center" vertical="center" wrapText="1"/>
      <protection hidden="1"/>
    </xf>
    <xf numFmtId="0" fontId="77" fillId="51" borderId="30" xfId="2" applyFont="1" applyFill="1" applyBorder="1" applyAlignment="1" applyProtection="1">
      <alignment horizontal="center" vertical="center" wrapText="1"/>
      <protection hidden="1"/>
    </xf>
    <xf numFmtId="0" fontId="77" fillId="51" borderId="50" xfId="2" applyFont="1" applyFill="1" applyBorder="1" applyAlignment="1" applyProtection="1">
      <alignment horizontal="center" vertical="center" wrapText="1"/>
      <protection hidden="1"/>
    </xf>
    <xf numFmtId="0" fontId="77" fillId="51" borderId="37" xfId="2" applyFont="1" applyFill="1" applyBorder="1" applyAlignment="1" applyProtection="1">
      <alignment horizontal="center" vertical="center" wrapText="1"/>
      <protection hidden="1"/>
    </xf>
    <xf numFmtId="0" fontId="77" fillId="51" borderId="38" xfId="2" applyFont="1" applyFill="1" applyBorder="1" applyAlignment="1" applyProtection="1">
      <alignment horizontal="center" vertical="center" wrapText="1"/>
      <protection hidden="1"/>
    </xf>
    <xf numFmtId="0" fontId="77" fillId="51" borderId="39" xfId="2" applyFont="1" applyFill="1" applyBorder="1" applyAlignment="1" applyProtection="1">
      <alignment horizontal="center" vertical="center" wrapText="1"/>
      <protection hidden="1"/>
    </xf>
    <xf numFmtId="0" fontId="86" fillId="0" borderId="21" xfId="1" applyFont="1" applyBorder="1" applyAlignment="1" applyProtection="1">
      <alignment horizontal="center" vertical="center" wrapText="1"/>
      <protection hidden="1"/>
    </xf>
    <xf numFmtId="0" fontId="86" fillId="0" borderId="66" xfId="1" applyFont="1" applyBorder="1" applyAlignment="1" applyProtection="1">
      <alignment horizontal="center" vertical="center" wrapText="1"/>
      <protection hidden="1"/>
    </xf>
    <xf numFmtId="0" fontId="86" fillId="0" borderId="27" xfId="1" applyFont="1" applyBorder="1" applyAlignment="1" applyProtection="1">
      <alignment horizontal="center" vertical="center" wrapText="1"/>
      <protection hidden="1"/>
    </xf>
    <xf numFmtId="0" fontId="86" fillId="0" borderId="21" xfId="1" applyFont="1" applyBorder="1" applyAlignment="1" applyProtection="1">
      <alignment horizontal="center" vertical="center"/>
      <protection hidden="1"/>
    </xf>
    <xf numFmtId="0" fontId="86" fillId="0" borderId="66" xfId="1" applyFont="1" applyBorder="1" applyAlignment="1" applyProtection="1">
      <alignment horizontal="center" vertical="center"/>
      <protection hidden="1"/>
    </xf>
    <xf numFmtId="0" fontId="86" fillId="0" borderId="27" xfId="1" applyFont="1" applyBorder="1" applyAlignment="1" applyProtection="1">
      <alignment horizontal="center" vertical="center"/>
      <protection hidden="1"/>
    </xf>
    <xf numFmtId="0" fontId="86" fillId="0" borderId="63" xfId="1" applyFont="1" applyBorder="1" applyAlignment="1" applyProtection="1">
      <alignment horizontal="center" vertical="center"/>
      <protection hidden="1"/>
    </xf>
    <xf numFmtId="0" fontId="86" fillId="0" borderId="65" xfId="1" applyFont="1" applyBorder="1" applyAlignment="1" applyProtection="1">
      <alignment horizontal="center" vertical="center"/>
      <protection hidden="1"/>
    </xf>
    <xf numFmtId="0" fontId="86" fillId="0" borderId="26" xfId="1" applyFont="1" applyBorder="1" applyAlignment="1" applyProtection="1">
      <alignment horizontal="center" vertical="center"/>
      <protection hidden="1"/>
    </xf>
    <xf numFmtId="0" fontId="86" fillId="0" borderId="7" xfId="1" applyFont="1" applyBorder="1" applyAlignment="1" applyProtection="1">
      <alignment horizontal="center" vertical="center"/>
      <protection hidden="1"/>
    </xf>
    <xf numFmtId="0" fontId="86" fillId="0" borderId="0" xfId="1" applyFont="1" applyBorder="1" applyAlignment="1" applyProtection="1">
      <alignment horizontal="center" vertical="center"/>
      <protection hidden="1"/>
    </xf>
    <xf numFmtId="0" fontId="86" fillId="0" borderId="8" xfId="1" applyFont="1" applyBorder="1" applyAlignment="1" applyProtection="1">
      <alignment horizontal="center" vertical="center"/>
      <protection hidden="1"/>
    </xf>
    <xf numFmtId="0" fontId="86" fillId="0" borderId="84" xfId="1" applyFont="1" applyBorder="1" applyAlignment="1" applyProtection="1">
      <alignment horizontal="center" vertical="center"/>
      <protection hidden="1"/>
    </xf>
    <xf numFmtId="0" fontId="86" fillId="0" borderId="72" xfId="1" applyFont="1" applyBorder="1" applyAlignment="1" applyProtection="1">
      <alignment horizontal="center" vertical="center"/>
      <protection hidden="1"/>
    </xf>
    <xf numFmtId="0" fontId="86" fillId="0" borderId="24" xfId="1" applyFont="1" applyBorder="1" applyAlignment="1" applyProtection="1">
      <alignment horizontal="center" vertical="center"/>
      <protection hidden="1"/>
    </xf>
    <xf numFmtId="0" fontId="37" fillId="65" borderId="79" xfId="2" applyFont="1" applyFill="1" applyBorder="1" applyAlignment="1" applyProtection="1">
      <alignment horizontal="left" vertical="top" wrapText="1"/>
      <protection hidden="1"/>
    </xf>
    <xf numFmtId="0" fontId="37" fillId="65" borderId="26" xfId="2" applyFont="1" applyFill="1" applyBorder="1" applyAlignment="1" applyProtection="1">
      <alignment horizontal="left" vertical="top" wrapText="1"/>
      <protection hidden="1"/>
    </xf>
    <xf numFmtId="0" fontId="37" fillId="65" borderId="77" xfId="2" applyFont="1" applyFill="1" applyBorder="1" applyAlignment="1" applyProtection="1">
      <alignment horizontal="left" vertical="top" wrapText="1"/>
      <protection hidden="1"/>
    </xf>
    <xf numFmtId="0" fontId="37" fillId="65" borderId="24" xfId="2" applyFont="1" applyFill="1" applyBorder="1" applyAlignment="1" applyProtection="1">
      <alignment horizontal="left" vertical="top" wrapText="1"/>
      <protection hidden="1"/>
    </xf>
    <xf numFmtId="0" fontId="35" fillId="0" borderId="21" xfId="2" applyFont="1" applyBorder="1" applyAlignment="1" applyProtection="1">
      <alignment horizontal="left" vertical="top"/>
      <protection hidden="1"/>
    </xf>
    <xf numFmtId="0" fontId="35" fillId="0" borderId="66" xfId="2" applyFont="1" applyBorder="1" applyAlignment="1" applyProtection="1">
      <alignment horizontal="left" vertical="top"/>
      <protection hidden="1"/>
    </xf>
    <xf numFmtId="0" fontId="35" fillId="0" borderId="27" xfId="2" applyFont="1" applyBorder="1" applyAlignment="1" applyProtection="1">
      <alignment horizontal="left" vertical="top"/>
      <protection hidden="1"/>
    </xf>
    <xf numFmtId="0" fontId="46" fillId="0" borderId="0" xfId="2" applyFont="1" applyFill="1" applyAlignment="1" applyProtection="1">
      <alignment horizontal="center"/>
      <protection hidden="1"/>
    </xf>
    <xf numFmtId="0" fontId="12" fillId="0" borderId="28" xfId="1" applyFont="1" applyBorder="1" applyAlignment="1" applyProtection="1">
      <alignment horizontal="center"/>
      <protection hidden="1"/>
    </xf>
    <xf numFmtId="0" fontId="86" fillId="0" borderId="28" xfId="1" applyFont="1" applyBorder="1" applyAlignment="1" applyProtection="1">
      <alignment horizontal="center" vertical="center" wrapText="1"/>
      <protection hidden="1"/>
    </xf>
    <xf numFmtId="0" fontId="86" fillId="0" borderId="28" xfId="1" applyFont="1" applyBorder="1" applyAlignment="1" applyProtection="1">
      <alignment horizontal="center" vertical="center"/>
      <protection hidden="1"/>
    </xf>
    <xf numFmtId="0" fontId="11" fillId="63" borderId="110" xfId="2" applyFill="1" applyBorder="1" applyAlignment="1" applyProtection="1">
      <alignment horizontal="left" vertical="center" wrapText="1"/>
      <protection hidden="1"/>
    </xf>
    <xf numFmtId="0" fontId="11" fillId="63" borderId="36" xfId="2" applyFill="1" applyBorder="1" applyAlignment="1" applyProtection="1">
      <alignment horizontal="left" vertical="center" wrapText="1"/>
      <protection hidden="1"/>
    </xf>
    <xf numFmtId="0" fontId="41" fillId="56" borderId="28" xfId="2" applyFont="1" applyFill="1" applyBorder="1" applyAlignment="1" applyProtection="1">
      <alignment horizontal="left" vertical="center"/>
      <protection hidden="1"/>
    </xf>
    <xf numFmtId="0" fontId="11" fillId="63" borderId="21" xfId="2" applyFill="1" applyBorder="1" applyAlignment="1" applyProtection="1">
      <alignment horizontal="left" vertical="center" wrapText="1"/>
      <protection hidden="1"/>
    </xf>
    <xf numFmtId="0" fontId="11" fillId="63" borderId="27" xfId="2" applyFill="1" applyBorder="1" applyAlignment="1" applyProtection="1">
      <alignment horizontal="left" vertical="center" wrapText="1"/>
      <protection hidden="1"/>
    </xf>
    <xf numFmtId="0" fontId="11" fillId="63" borderId="21" xfId="2" applyFill="1" applyBorder="1" applyAlignment="1" applyProtection="1">
      <alignment horizontal="center"/>
      <protection hidden="1"/>
    </xf>
    <xf numFmtId="0" fontId="11" fillId="63" borderId="27" xfId="2" applyFill="1" applyBorder="1" applyAlignment="1" applyProtection="1">
      <alignment horizontal="center"/>
      <protection hidden="1"/>
    </xf>
    <xf numFmtId="0" fontId="37" fillId="56" borderId="44" xfId="2" applyFont="1" applyFill="1" applyBorder="1" applyAlignment="1" applyProtection="1">
      <alignment horizontal="left" vertical="top" wrapText="1"/>
      <protection hidden="1"/>
    </xf>
    <xf numFmtId="0" fontId="37" fillId="56" borderId="55" xfId="2" applyFont="1" applyFill="1" applyBorder="1" applyAlignment="1" applyProtection="1">
      <alignment horizontal="left" vertical="top" wrapText="1"/>
      <protection hidden="1"/>
    </xf>
    <xf numFmtId="0" fontId="37" fillId="56" borderId="42" xfId="2" applyFont="1" applyFill="1" applyBorder="1" applyAlignment="1" applyProtection="1">
      <alignment horizontal="left" vertical="top" wrapText="1"/>
      <protection hidden="1"/>
    </xf>
    <xf numFmtId="0" fontId="37" fillId="56" borderId="0" xfId="2" applyFont="1" applyFill="1" applyBorder="1" applyAlignment="1" applyProtection="1">
      <alignment horizontal="left" vertical="top" wrapText="1"/>
      <protection hidden="1"/>
    </xf>
    <xf numFmtId="0" fontId="11" fillId="0" borderId="42" xfId="2" applyBorder="1" applyAlignment="1" applyProtection="1">
      <alignment horizontal="center"/>
      <protection hidden="1"/>
    </xf>
    <xf numFmtId="0" fontId="11" fillId="0" borderId="0" xfId="2" applyBorder="1" applyAlignment="1" applyProtection="1">
      <alignment horizontal="center"/>
      <protection hidden="1"/>
    </xf>
    <xf numFmtId="0" fontId="35" fillId="0" borderId="61" xfId="2" applyFont="1" applyBorder="1" applyAlignment="1" applyProtection="1">
      <alignment horizontal="center"/>
      <protection hidden="1"/>
    </xf>
    <xf numFmtId="0" fontId="35" fillId="0" borderId="27" xfId="2" applyFont="1" applyBorder="1" applyAlignment="1" applyProtection="1">
      <alignment horizontal="center"/>
      <protection hidden="1"/>
    </xf>
    <xf numFmtId="0" fontId="11" fillId="0" borderId="72" xfId="2" applyBorder="1" applyAlignment="1" applyProtection="1">
      <alignment horizontal="left"/>
      <protection hidden="1"/>
    </xf>
    <xf numFmtId="0" fontId="11" fillId="62" borderId="69" xfId="2" applyFill="1" applyBorder="1" applyAlignment="1" applyProtection="1">
      <alignment horizontal="center"/>
      <protection hidden="1"/>
    </xf>
    <xf numFmtId="0" fontId="11" fillId="62" borderId="68" xfId="2" applyFill="1" applyBorder="1" applyAlignment="1" applyProtection="1">
      <alignment horizontal="center"/>
      <protection hidden="1"/>
    </xf>
    <xf numFmtId="0" fontId="11" fillId="62" borderId="70" xfId="2" applyFill="1" applyBorder="1" applyAlignment="1" applyProtection="1">
      <alignment horizontal="center"/>
      <protection hidden="1"/>
    </xf>
    <xf numFmtId="0" fontId="35" fillId="0" borderId="79" xfId="2" applyFont="1" applyBorder="1" applyAlignment="1" applyProtection="1">
      <alignment horizontal="left" vertical="center" wrapText="1"/>
      <protection hidden="1"/>
    </xf>
    <xf numFmtId="0" fontId="35" fillId="0" borderId="26" xfId="2" applyFont="1" applyBorder="1" applyAlignment="1" applyProtection="1">
      <alignment horizontal="left" vertical="center" wrapText="1"/>
      <protection hidden="1"/>
    </xf>
    <xf numFmtId="0" fontId="11" fillId="0" borderId="79" xfId="2" applyBorder="1" applyAlignment="1" applyProtection="1">
      <alignment horizontal="center"/>
      <protection hidden="1"/>
    </xf>
    <xf numFmtId="0" fontId="11" fillId="0" borderId="26" xfId="2" applyBorder="1" applyAlignment="1" applyProtection="1">
      <alignment horizontal="center"/>
      <protection hidden="1"/>
    </xf>
    <xf numFmtId="0" fontId="37" fillId="65" borderId="74" xfId="2" applyFont="1" applyFill="1" applyBorder="1" applyAlignment="1" applyProtection="1">
      <alignment horizontal="left" vertical="top" wrapText="1"/>
      <protection hidden="1"/>
    </xf>
    <xf numFmtId="0" fontId="37" fillId="65" borderId="40" xfId="2" applyFont="1" applyFill="1" applyBorder="1" applyAlignment="1" applyProtection="1">
      <alignment horizontal="left" vertical="top" wrapText="1"/>
      <protection hidden="1"/>
    </xf>
    <xf numFmtId="0" fontId="35" fillId="63" borderId="21" xfId="2" applyFont="1" applyFill="1" applyBorder="1" applyAlignment="1" applyProtection="1">
      <alignment horizontal="center" vertical="center"/>
      <protection hidden="1"/>
    </xf>
    <xf numFmtId="0" fontId="35" fillId="63" borderId="27" xfId="2" applyFont="1" applyFill="1" applyBorder="1" applyAlignment="1" applyProtection="1">
      <alignment horizontal="center" vertical="center"/>
      <protection hidden="1"/>
    </xf>
    <xf numFmtId="0" fontId="11" fillId="63" borderId="84" xfId="2" applyFill="1" applyBorder="1" applyAlignment="1" applyProtection="1">
      <alignment vertical="center" wrapText="1"/>
      <protection hidden="1"/>
    </xf>
    <xf numFmtId="0" fontId="11" fillId="63" borderId="24" xfId="2" applyFill="1" applyBorder="1" applyAlignment="1" applyProtection="1">
      <alignment vertical="center" wrapText="1"/>
      <protection hidden="1"/>
    </xf>
    <xf numFmtId="0" fontId="51" fillId="64" borderId="42" xfId="2" applyFont="1" applyFill="1" applyBorder="1" applyAlignment="1" applyProtection="1">
      <alignment horizontal="left" vertical="top"/>
      <protection hidden="1"/>
    </xf>
    <xf numFmtId="0" fontId="51" fillId="64" borderId="0" xfId="2" applyFont="1" applyFill="1" applyBorder="1" applyAlignment="1" applyProtection="1">
      <alignment horizontal="left" vertical="top"/>
      <protection hidden="1"/>
    </xf>
    <xf numFmtId="0" fontId="11" fillId="63" borderId="77" xfId="2" applyFill="1" applyBorder="1" applyAlignment="1" applyProtection="1">
      <alignment horizontal="center" vertical="center" wrapText="1"/>
      <protection hidden="1"/>
    </xf>
    <xf numFmtId="0" fontId="11" fillId="63" borderId="24" xfId="2" applyFill="1" applyBorder="1" applyAlignment="1" applyProtection="1">
      <alignment horizontal="center" vertical="center" wrapText="1"/>
      <protection hidden="1"/>
    </xf>
    <xf numFmtId="0" fontId="11" fillId="63" borderId="61" xfId="2" applyFill="1" applyBorder="1" applyAlignment="1" applyProtection="1">
      <alignment horizontal="left" vertical="center" wrapText="1"/>
      <protection hidden="1"/>
    </xf>
    <xf numFmtId="0" fontId="11" fillId="63" borderId="74" xfId="2" applyFill="1" applyBorder="1" applyAlignment="1" applyProtection="1">
      <alignment horizontal="center" vertical="center" wrapText="1"/>
      <protection hidden="1"/>
    </xf>
    <xf numFmtId="0" fontId="11" fillId="63" borderId="40" xfId="2" applyFill="1" applyBorder="1" applyAlignment="1" applyProtection="1">
      <alignment horizontal="center" vertical="center" wrapText="1"/>
      <protection hidden="1"/>
    </xf>
    <xf numFmtId="0" fontId="44" fillId="51" borderId="7" xfId="2" applyFont="1" applyFill="1" applyBorder="1" applyAlignment="1" applyProtection="1">
      <alignment horizontal="center" vertical="center" wrapText="1"/>
      <protection hidden="1"/>
    </xf>
    <xf numFmtId="0" fontId="44" fillId="51" borderId="0" xfId="2" applyFont="1" applyFill="1" applyBorder="1" applyAlignment="1" applyProtection="1">
      <alignment horizontal="center" vertical="center" wrapText="1"/>
      <protection hidden="1"/>
    </xf>
    <xf numFmtId="0" fontId="44" fillId="51" borderId="8" xfId="2" applyFont="1" applyFill="1" applyBorder="1" applyAlignment="1" applyProtection="1">
      <alignment horizontal="center" vertical="center" wrapText="1"/>
      <protection hidden="1"/>
    </xf>
    <xf numFmtId="0" fontId="44" fillId="51" borderId="31" xfId="2" applyFont="1" applyFill="1" applyBorder="1" applyAlignment="1" applyProtection="1">
      <alignment horizontal="center" vertical="center" wrapText="1"/>
      <protection hidden="1"/>
    </xf>
    <xf numFmtId="0" fontId="44" fillId="51" borderId="51" xfId="2" applyFont="1" applyFill="1" applyBorder="1" applyAlignment="1" applyProtection="1">
      <alignment horizontal="center" vertical="center" wrapText="1"/>
      <protection hidden="1"/>
    </xf>
    <xf numFmtId="0" fontId="44" fillId="51" borderId="52" xfId="2" applyFont="1" applyFill="1" applyBorder="1" applyAlignment="1" applyProtection="1">
      <alignment horizontal="center" vertical="center" wrapText="1"/>
      <protection hidden="1"/>
    </xf>
    <xf numFmtId="0" fontId="35" fillId="62" borderId="69" xfId="2" applyFont="1" applyFill="1" applyBorder="1" applyAlignment="1" applyProtection="1">
      <alignment horizontal="center" vertical="center"/>
      <protection hidden="1"/>
    </xf>
    <xf numFmtId="0" fontId="35" fillId="62" borderId="68" xfId="2" applyFont="1" applyFill="1" applyBorder="1" applyAlignment="1" applyProtection="1">
      <alignment horizontal="center" vertical="center"/>
      <protection hidden="1"/>
    </xf>
    <xf numFmtId="0" fontId="35" fillId="62" borderId="54" xfId="2" applyFont="1" applyFill="1" applyBorder="1" applyAlignment="1" applyProtection="1">
      <alignment horizontal="center" vertical="center"/>
      <protection hidden="1"/>
    </xf>
    <xf numFmtId="0" fontId="35" fillId="62" borderId="41" xfId="2" applyFont="1" applyFill="1" applyBorder="1" applyAlignment="1" applyProtection="1">
      <alignment horizontal="center" vertical="center"/>
      <protection hidden="1"/>
    </xf>
    <xf numFmtId="0" fontId="53" fillId="0" borderId="0" xfId="1028" applyAlignment="1" applyProtection="1">
      <alignment horizontal="center" vertical="center" wrapText="1"/>
      <protection hidden="1"/>
    </xf>
    <xf numFmtId="0" fontId="44" fillId="51" borderId="80" xfId="2" applyFont="1" applyFill="1" applyBorder="1" applyAlignment="1" applyProtection="1">
      <alignment horizontal="left" vertical="center"/>
      <protection hidden="1"/>
    </xf>
    <xf numFmtId="0" fontId="44" fillId="51" borderId="50" xfId="2" applyFont="1" applyFill="1" applyBorder="1" applyAlignment="1" applyProtection="1">
      <alignment horizontal="left" vertical="center"/>
      <protection hidden="1"/>
    </xf>
    <xf numFmtId="0" fontId="44" fillId="51" borderId="0" xfId="2" applyFont="1" applyFill="1" applyBorder="1" applyAlignment="1" applyProtection="1">
      <alignment horizontal="left" vertical="center"/>
      <protection hidden="1"/>
    </xf>
    <xf numFmtId="0" fontId="44" fillId="51" borderId="8" xfId="2" applyFont="1" applyFill="1" applyBorder="1" applyAlignment="1" applyProtection="1">
      <alignment horizontal="left" vertical="center"/>
      <protection hidden="1"/>
    </xf>
    <xf numFmtId="0" fontId="11" fillId="68" borderId="0" xfId="2" applyFill="1" applyAlignment="1" applyProtection="1">
      <alignment horizontal="left"/>
      <protection hidden="1"/>
    </xf>
    <xf numFmtId="0" fontId="11" fillId="68" borderId="8" xfId="2" applyFill="1" applyBorder="1" applyAlignment="1" applyProtection="1">
      <alignment horizontal="left"/>
      <protection hidden="1"/>
    </xf>
    <xf numFmtId="0" fontId="37" fillId="0" borderId="54" xfId="2" applyFont="1" applyFill="1" applyBorder="1" applyAlignment="1" applyProtection="1">
      <alignment horizontal="left" vertical="top"/>
      <protection hidden="1"/>
    </xf>
    <xf numFmtId="0" fontId="37" fillId="0" borderId="60" xfId="2" applyFont="1" applyFill="1" applyBorder="1" applyAlignment="1" applyProtection="1">
      <alignment horizontal="left" vertical="top"/>
      <protection hidden="1"/>
    </xf>
    <xf numFmtId="0" fontId="37" fillId="0" borderId="42" xfId="2" applyFont="1" applyFill="1" applyBorder="1" applyAlignment="1" applyProtection="1">
      <alignment horizontal="left" vertical="top"/>
      <protection hidden="1"/>
    </xf>
    <xf numFmtId="0" fontId="37" fillId="0" borderId="8" xfId="2" applyFont="1" applyFill="1" applyBorder="1" applyAlignment="1" applyProtection="1">
      <alignment horizontal="left" vertical="top"/>
      <protection hidden="1"/>
    </xf>
    <xf numFmtId="0" fontId="41" fillId="0" borderId="76" xfId="2" applyFont="1" applyBorder="1" applyAlignment="1" applyProtection="1">
      <alignment horizontal="left" vertical="top"/>
      <protection hidden="1"/>
    </xf>
    <xf numFmtId="0" fontId="41" fillId="0" borderId="78" xfId="2" applyFont="1" applyBorder="1" applyAlignment="1" applyProtection="1">
      <alignment horizontal="left" vertical="top"/>
      <protection hidden="1"/>
    </xf>
    <xf numFmtId="0" fontId="37" fillId="56" borderId="44" xfId="2" applyFont="1" applyFill="1" applyBorder="1" applyAlignment="1" applyProtection="1">
      <alignment horizontal="left" vertical="center" wrapText="1"/>
      <protection hidden="1"/>
    </xf>
    <xf numFmtId="0" fontId="37" fillId="56" borderId="55" xfId="2" applyFont="1" applyFill="1" applyBorder="1" applyAlignment="1" applyProtection="1">
      <alignment horizontal="left" vertical="center" wrapText="1"/>
      <protection hidden="1"/>
    </xf>
    <xf numFmtId="0" fontId="35" fillId="62" borderId="0" xfId="2" applyFont="1" applyFill="1" applyBorder="1" applyAlignment="1" applyProtection="1">
      <alignment horizontal="center" vertical="center"/>
      <protection hidden="1"/>
    </xf>
    <xf numFmtId="0" fontId="37" fillId="65" borderId="73" xfId="2" applyFont="1" applyFill="1" applyBorder="1" applyAlignment="1" applyProtection="1">
      <alignment horizontal="left" vertical="top"/>
      <protection hidden="1"/>
    </xf>
    <xf numFmtId="0" fontId="37" fillId="65" borderId="60" xfId="2" applyFont="1" applyFill="1" applyBorder="1" applyAlignment="1" applyProtection="1">
      <alignment horizontal="left" vertical="top"/>
      <protection hidden="1"/>
    </xf>
    <xf numFmtId="0" fontId="85" fillId="71" borderId="63" xfId="1" applyFont="1" applyFill="1" applyBorder="1" applyAlignment="1" applyProtection="1">
      <alignment horizontal="center" vertical="center" wrapText="1"/>
      <protection hidden="1"/>
    </xf>
    <xf numFmtId="0" fontId="85" fillId="71" borderId="65" xfId="1" applyFont="1" applyFill="1" applyBorder="1" applyAlignment="1" applyProtection="1">
      <alignment horizontal="center" vertical="center" wrapText="1"/>
      <protection hidden="1"/>
    </xf>
    <xf numFmtId="0" fontId="85" fillId="71" borderId="26" xfId="1" applyFont="1" applyFill="1" applyBorder="1" applyAlignment="1" applyProtection="1">
      <alignment horizontal="center" vertical="center" wrapText="1"/>
      <protection hidden="1"/>
    </xf>
    <xf numFmtId="0" fontId="85" fillId="71" borderId="84" xfId="1" applyFont="1" applyFill="1" applyBorder="1" applyAlignment="1" applyProtection="1">
      <alignment horizontal="center" vertical="center" wrapText="1"/>
      <protection hidden="1"/>
    </xf>
    <xf numFmtId="0" fontId="85" fillId="71" borderId="72" xfId="1" applyFont="1" applyFill="1" applyBorder="1" applyAlignment="1" applyProtection="1">
      <alignment horizontal="center" vertical="center" wrapText="1"/>
      <protection hidden="1"/>
    </xf>
    <xf numFmtId="0" fontId="85" fillId="71" borderId="24" xfId="1" applyFont="1" applyFill="1" applyBorder="1" applyAlignment="1" applyProtection="1">
      <alignment horizontal="center" vertical="center" wrapText="1"/>
      <protection hidden="1"/>
    </xf>
    <xf numFmtId="0" fontId="40" fillId="71" borderId="21" xfId="1" applyFont="1" applyFill="1" applyBorder="1" applyAlignment="1" applyProtection="1">
      <alignment horizontal="center" vertical="center" wrapText="1"/>
      <protection hidden="1"/>
    </xf>
    <xf numFmtId="0" fontId="40" fillId="71" borderId="66" xfId="1" applyFont="1" applyFill="1" applyBorder="1" applyAlignment="1" applyProtection="1">
      <alignment horizontal="center" vertical="center" wrapText="1"/>
      <protection hidden="1"/>
    </xf>
    <xf numFmtId="0" fontId="40" fillId="71" borderId="27" xfId="1" applyFont="1" applyFill="1" applyBorder="1" applyAlignment="1" applyProtection="1">
      <alignment horizontal="center" vertical="center" wrapText="1"/>
      <protection hidden="1"/>
    </xf>
    <xf numFmtId="0" fontId="35" fillId="0" borderId="28" xfId="0" applyFont="1" applyFill="1" applyBorder="1" applyAlignment="1" applyProtection="1">
      <alignment horizontal="left" vertical="justify"/>
      <protection hidden="1"/>
    </xf>
    <xf numFmtId="0" fontId="11" fillId="0" borderId="28" xfId="1" applyFont="1" applyBorder="1" applyAlignment="1" applyProtection="1">
      <alignment horizontal="center" vertical="center"/>
      <protection hidden="1"/>
    </xf>
    <xf numFmtId="0" fontId="56" fillId="69" borderId="28" xfId="2" applyFont="1" applyFill="1" applyBorder="1" applyAlignment="1" applyProtection="1">
      <alignment horizontal="left" vertical="center" wrapText="1"/>
      <protection hidden="1"/>
    </xf>
    <xf numFmtId="0" fontId="41" fillId="62" borderId="73" xfId="2" applyFont="1" applyFill="1" applyBorder="1" applyAlignment="1" applyProtection="1">
      <alignment horizontal="center" vertical="top" wrapText="1"/>
      <protection hidden="1"/>
    </xf>
    <xf numFmtId="0" fontId="41" fillId="62" borderId="54" xfId="2" applyFont="1" applyFill="1" applyBorder="1" applyAlignment="1" applyProtection="1">
      <alignment horizontal="center" vertical="top" wrapText="1"/>
      <protection hidden="1"/>
    </xf>
    <xf numFmtId="0" fontId="41" fillId="62" borderId="41" xfId="2" applyFont="1" applyFill="1" applyBorder="1" applyAlignment="1" applyProtection="1">
      <alignment horizontal="center" vertical="top" wrapText="1"/>
      <protection hidden="1"/>
    </xf>
    <xf numFmtId="0" fontId="41" fillId="53" borderId="66" xfId="2" applyFont="1" applyFill="1" applyBorder="1" applyAlignment="1" applyProtection="1">
      <alignment horizontal="left" vertical="center" wrapText="1"/>
      <protection hidden="1"/>
    </xf>
    <xf numFmtId="0" fontId="41" fillId="53" borderId="83" xfId="2" applyFont="1" applyFill="1" applyBorder="1" applyAlignment="1" applyProtection="1">
      <alignment horizontal="left" vertical="center" wrapText="1"/>
      <protection hidden="1"/>
    </xf>
    <xf numFmtId="0" fontId="41" fillId="53" borderId="28" xfId="2" applyFont="1" applyFill="1" applyBorder="1" applyAlignment="1" applyProtection="1">
      <alignment horizontal="left" vertical="center" wrapText="1"/>
      <protection hidden="1"/>
    </xf>
    <xf numFmtId="0" fontId="74" fillId="53" borderId="0" xfId="1028" applyFont="1" applyFill="1" applyAlignment="1" applyProtection="1">
      <alignment horizontal="center" vertical="top"/>
      <protection hidden="1"/>
    </xf>
    <xf numFmtId="0" fontId="41" fillId="70" borderId="44" xfId="2" applyFont="1" applyFill="1" applyBorder="1" applyAlignment="1" applyProtection="1">
      <alignment horizontal="left" vertical="center" wrapText="1"/>
      <protection hidden="1"/>
    </xf>
    <xf numFmtId="0" fontId="41" fillId="70" borderId="56" xfId="2" applyFont="1" applyFill="1" applyBorder="1" applyAlignment="1" applyProtection="1">
      <alignment horizontal="left" vertical="center" wrapText="1"/>
      <protection hidden="1"/>
    </xf>
    <xf numFmtId="0" fontId="41" fillId="70" borderId="55" xfId="2" applyFont="1" applyFill="1" applyBorder="1" applyAlignment="1" applyProtection="1">
      <alignment horizontal="left" vertical="center" wrapText="1"/>
      <protection hidden="1"/>
    </xf>
    <xf numFmtId="0" fontId="41" fillId="62" borderId="73" xfId="2" applyFont="1" applyFill="1" applyBorder="1" applyAlignment="1" applyProtection="1">
      <alignment horizontal="center" vertical="center" wrapText="1"/>
      <protection hidden="1"/>
    </xf>
    <xf numFmtId="0" fontId="41" fillId="62" borderId="54" xfId="2" applyFont="1" applyFill="1" applyBorder="1" applyAlignment="1" applyProtection="1">
      <alignment horizontal="center" vertical="center" wrapText="1"/>
      <protection hidden="1"/>
    </xf>
    <xf numFmtId="0" fontId="41" fillId="62" borderId="0" xfId="2" applyFont="1" applyFill="1" applyBorder="1" applyAlignment="1" applyProtection="1">
      <alignment horizontal="center" vertical="center" wrapText="1"/>
      <protection hidden="1"/>
    </xf>
    <xf numFmtId="0" fontId="41" fillId="62" borderId="43" xfId="2" applyFont="1" applyFill="1" applyBorder="1" applyAlignment="1" applyProtection="1">
      <alignment horizontal="center" vertical="center" wrapText="1"/>
      <protection hidden="1"/>
    </xf>
    <xf numFmtId="0" fontId="69" fillId="61" borderId="28" xfId="2" applyFont="1" applyFill="1" applyBorder="1" applyAlignment="1" applyProtection="1">
      <alignment horizontal="center" vertical="center"/>
    </xf>
    <xf numFmtId="0" fontId="43" fillId="61" borderId="28" xfId="2" applyFont="1" applyFill="1" applyBorder="1" applyAlignment="1" applyProtection="1">
      <alignment horizontal="center"/>
      <protection locked="0"/>
    </xf>
    <xf numFmtId="0" fontId="48" fillId="61" borderId="28" xfId="2" applyFont="1" applyFill="1" applyBorder="1" applyAlignment="1" applyProtection="1">
      <alignment horizontal="center"/>
      <protection locked="0"/>
    </xf>
    <xf numFmtId="0" fontId="12" fillId="0" borderId="28" xfId="1" applyFont="1" applyBorder="1" applyAlignment="1" applyProtection="1">
      <alignment horizontal="center"/>
    </xf>
    <xf numFmtId="0" fontId="45" fillId="0" borderId="28" xfId="1" applyFont="1" applyBorder="1" applyAlignment="1" applyProtection="1">
      <alignment horizontal="center" vertical="center"/>
    </xf>
    <xf numFmtId="0" fontId="85" fillId="71" borderId="63" xfId="1" applyFont="1" applyFill="1" applyBorder="1" applyAlignment="1" applyProtection="1">
      <alignment horizontal="center" vertical="center" wrapText="1"/>
    </xf>
    <xf numFmtId="0" fontId="85" fillId="71" borderId="65" xfId="1" applyFont="1" applyFill="1" applyBorder="1" applyAlignment="1" applyProtection="1">
      <alignment horizontal="center" vertical="center" wrapText="1"/>
    </xf>
    <xf numFmtId="0" fontId="85" fillId="71" borderId="26" xfId="1" applyFont="1" applyFill="1" applyBorder="1" applyAlignment="1" applyProtection="1">
      <alignment horizontal="center" vertical="center" wrapText="1"/>
    </xf>
    <xf numFmtId="0" fontId="85" fillId="71" borderId="84" xfId="1" applyFont="1" applyFill="1" applyBorder="1" applyAlignment="1" applyProtection="1">
      <alignment horizontal="center" vertical="center" wrapText="1"/>
    </xf>
    <xf numFmtId="0" fontId="85" fillId="71" borderId="72" xfId="1" applyFont="1" applyFill="1" applyBorder="1" applyAlignment="1" applyProtection="1">
      <alignment horizontal="center" vertical="center" wrapText="1"/>
    </xf>
    <xf numFmtId="0" fontId="85" fillId="71" borderId="24" xfId="1" applyFont="1" applyFill="1" applyBorder="1" applyAlignment="1" applyProtection="1">
      <alignment horizontal="center" vertical="center" wrapText="1"/>
    </xf>
    <xf numFmtId="0" fontId="35" fillId="0" borderId="28" xfId="0" applyFont="1" applyFill="1" applyBorder="1" applyAlignment="1" applyProtection="1">
      <alignment horizontal="left" vertical="justify"/>
    </xf>
    <xf numFmtId="0" fontId="40" fillId="71" borderId="21" xfId="1" applyFont="1" applyFill="1" applyBorder="1" applyAlignment="1" applyProtection="1">
      <alignment horizontal="center" vertical="center" wrapText="1"/>
    </xf>
    <xf numFmtId="0" fontId="40" fillId="71" borderId="66" xfId="1" applyFont="1" applyFill="1" applyBorder="1" applyAlignment="1" applyProtection="1">
      <alignment horizontal="center" vertical="center" wrapText="1"/>
    </xf>
    <xf numFmtId="0" fontId="40" fillId="71" borderId="27" xfId="1" applyFont="1" applyFill="1" applyBorder="1" applyAlignment="1" applyProtection="1">
      <alignment horizontal="center" vertical="center" wrapText="1"/>
    </xf>
  </cellXfs>
  <cellStyles count="1029">
    <cellStyle name="20% - Accent1" xfId="4" xr:uid="{00000000-0005-0000-0000-000000000000}"/>
    <cellStyle name="20% - Accent1 2" xfId="5" xr:uid="{00000000-0005-0000-0000-000001000000}"/>
    <cellStyle name="20% - Accent1 2 2" xfId="6" xr:uid="{00000000-0005-0000-0000-000002000000}"/>
    <cellStyle name="20% - Accent1 2 2 2" xfId="7" xr:uid="{00000000-0005-0000-0000-000003000000}"/>
    <cellStyle name="20% - Accent1 2 2 2 2" xfId="8" xr:uid="{00000000-0005-0000-0000-000004000000}"/>
    <cellStyle name="20% - Accent1 2 2 2 2 2" xfId="9" xr:uid="{00000000-0005-0000-0000-000005000000}"/>
    <cellStyle name="20% - Accent1 2 2 2 2 3" xfId="10" xr:uid="{00000000-0005-0000-0000-000006000000}"/>
    <cellStyle name="20% - Accent1 2 2 2 2_PO09 (REV 7) Taratura ASP HPLC 291116 n°116 Dati 170517" xfId="11" xr:uid="{00000000-0005-0000-0000-000007000000}"/>
    <cellStyle name="20% - Accent1 2 2 2 3" xfId="12" xr:uid="{00000000-0005-0000-0000-000008000000}"/>
    <cellStyle name="20% - Accent1 2 2 2 4" xfId="13" xr:uid="{00000000-0005-0000-0000-000009000000}"/>
    <cellStyle name="20% - Accent1 2 2 2_PO09 (REV 7) Taratura ASP HPLC 291116 n°116 Dati 170517" xfId="14" xr:uid="{00000000-0005-0000-0000-00000A000000}"/>
    <cellStyle name="20% - Accent1 2 2 3" xfId="15" xr:uid="{00000000-0005-0000-0000-00000B000000}"/>
    <cellStyle name="20% - Accent1 2 2 3 2" xfId="16" xr:uid="{00000000-0005-0000-0000-00000C000000}"/>
    <cellStyle name="20% - Accent1 2 2 3 3" xfId="17" xr:uid="{00000000-0005-0000-0000-00000D000000}"/>
    <cellStyle name="20% - Accent1 2 2 3_PO09 (REV 7) Taratura ASP HPLC 291116 n°116 Dati 170517" xfId="18" xr:uid="{00000000-0005-0000-0000-00000E000000}"/>
    <cellStyle name="20% - Accent1 2 2 4" xfId="19" xr:uid="{00000000-0005-0000-0000-00000F000000}"/>
    <cellStyle name="20% - Accent1 2 2 5" xfId="20" xr:uid="{00000000-0005-0000-0000-000010000000}"/>
    <cellStyle name="20% - Accent1 2 2_PO09 (REV 7) Taratura ASP HPLC 291116 n°116 Dati 170517" xfId="21" xr:uid="{00000000-0005-0000-0000-000011000000}"/>
    <cellStyle name="20% - Accent1 2 3" xfId="22" xr:uid="{00000000-0005-0000-0000-000012000000}"/>
    <cellStyle name="20% - Accent1 2 3 2" xfId="23" xr:uid="{00000000-0005-0000-0000-000013000000}"/>
    <cellStyle name="20% - Accent1 2 3 2 2" xfId="24" xr:uid="{00000000-0005-0000-0000-000014000000}"/>
    <cellStyle name="20% - Accent1 2 3 2 3" xfId="25" xr:uid="{00000000-0005-0000-0000-000015000000}"/>
    <cellStyle name="20% - Accent1 2 3 2_PO09 (REV 7) Taratura ASP HPLC 291116 n°116 Dati 170517" xfId="26" xr:uid="{00000000-0005-0000-0000-000016000000}"/>
    <cellStyle name="20% - Accent1 2 3 3" xfId="27" xr:uid="{00000000-0005-0000-0000-000017000000}"/>
    <cellStyle name="20% - Accent1 2 3 4" xfId="28" xr:uid="{00000000-0005-0000-0000-000018000000}"/>
    <cellStyle name="20% - Accent1 2 3_PO09 (REV 7) Taratura ASP HPLC 291116 n°116 Dati 170517" xfId="29" xr:uid="{00000000-0005-0000-0000-000019000000}"/>
    <cellStyle name="20% - Accent1 2 4" xfId="30" xr:uid="{00000000-0005-0000-0000-00001A000000}"/>
    <cellStyle name="20% - Accent1 2 4 2" xfId="31" xr:uid="{00000000-0005-0000-0000-00001B000000}"/>
    <cellStyle name="20% - Accent1 2 4 3" xfId="32" xr:uid="{00000000-0005-0000-0000-00001C000000}"/>
    <cellStyle name="20% - Accent1 2 4_PO09 (REV 7) Taratura ASP HPLC 291116 n°116 Dati 170517" xfId="33" xr:uid="{00000000-0005-0000-0000-00001D000000}"/>
    <cellStyle name="20% - Accent1 2 5" xfId="34" xr:uid="{00000000-0005-0000-0000-00001E000000}"/>
    <cellStyle name="20% - Accent1 2 6" xfId="35" xr:uid="{00000000-0005-0000-0000-00001F000000}"/>
    <cellStyle name="20% - Accent1 2_PO09 (REV 7) Taratura ASP HPLC 291116 n°116 Dati 170517" xfId="36" xr:uid="{00000000-0005-0000-0000-000020000000}"/>
    <cellStyle name="20% - Accent1 3" xfId="37" xr:uid="{00000000-0005-0000-0000-000021000000}"/>
    <cellStyle name="20% - Accent1 3 2" xfId="38" xr:uid="{00000000-0005-0000-0000-000022000000}"/>
    <cellStyle name="20% - Accent1 3 2 2" xfId="39" xr:uid="{00000000-0005-0000-0000-000023000000}"/>
    <cellStyle name="20% - Accent1 3 2 2 2" xfId="40" xr:uid="{00000000-0005-0000-0000-000024000000}"/>
    <cellStyle name="20% - Accent1 3 2 2 2 2" xfId="41" xr:uid="{00000000-0005-0000-0000-000025000000}"/>
    <cellStyle name="20% - Accent1 3 2 2 2 3" xfId="42" xr:uid="{00000000-0005-0000-0000-000026000000}"/>
    <cellStyle name="20% - Accent1 3 2 2 2_PO09 (REV 7) Taratura ASP HPLC 291116 n°116 Dati 170517" xfId="43" xr:uid="{00000000-0005-0000-0000-000027000000}"/>
    <cellStyle name="20% - Accent1 3 2 2 3" xfId="44" xr:uid="{00000000-0005-0000-0000-000028000000}"/>
    <cellStyle name="20% - Accent1 3 2 2 4" xfId="45" xr:uid="{00000000-0005-0000-0000-000029000000}"/>
    <cellStyle name="20% - Accent1 3 2 2_PO09 (REV 7) Taratura ASP HPLC 291116 n°116 Dati 170517" xfId="46" xr:uid="{00000000-0005-0000-0000-00002A000000}"/>
    <cellStyle name="20% - Accent1 3 2 3" xfId="47" xr:uid="{00000000-0005-0000-0000-00002B000000}"/>
    <cellStyle name="20% - Accent1 3 2 3 2" xfId="48" xr:uid="{00000000-0005-0000-0000-00002C000000}"/>
    <cellStyle name="20% - Accent1 3 2 3 3" xfId="49" xr:uid="{00000000-0005-0000-0000-00002D000000}"/>
    <cellStyle name="20% - Accent1 3 2 3_PO09 (REV 7) Taratura ASP HPLC 291116 n°116 Dati 170517" xfId="50" xr:uid="{00000000-0005-0000-0000-00002E000000}"/>
    <cellStyle name="20% - Accent1 3 2 4" xfId="51" xr:uid="{00000000-0005-0000-0000-00002F000000}"/>
    <cellStyle name="20% - Accent1 3 2 5" xfId="52" xr:uid="{00000000-0005-0000-0000-000030000000}"/>
    <cellStyle name="20% - Accent1 3 2_PO09 (REV 7) Taratura ASP HPLC 291116 n°116 Dati 170517" xfId="53" xr:uid="{00000000-0005-0000-0000-000031000000}"/>
    <cellStyle name="20% - Accent1 3 3" xfId="54" xr:uid="{00000000-0005-0000-0000-000032000000}"/>
    <cellStyle name="20% - Accent1 3 3 2" xfId="55" xr:uid="{00000000-0005-0000-0000-000033000000}"/>
    <cellStyle name="20% - Accent1 3 3 2 2" xfId="56" xr:uid="{00000000-0005-0000-0000-000034000000}"/>
    <cellStyle name="20% - Accent1 3 3 2 3" xfId="57" xr:uid="{00000000-0005-0000-0000-000035000000}"/>
    <cellStyle name="20% - Accent1 3 3 2_PO09 (REV 7) Taratura ASP HPLC 291116 n°116 Dati 170517" xfId="58" xr:uid="{00000000-0005-0000-0000-000036000000}"/>
    <cellStyle name="20% - Accent1 3 3 3" xfId="59" xr:uid="{00000000-0005-0000-0000-000037000000}"/>
    <cellStyle name="20% - Accent1 3 3 4" xfId="60" xr:uid="{00000000-0005-0000-0000-000038000000}"/>
    <cellStyle name="20% - Accent1 3 3_PO09 (REV 7) Taratura ASP HPLC 291116 n°116 Dati 170517" xfId="61" xr:uid="{00000000-0005-0000-0000-000039000000}"/>
    <cellStyle name="20% - Accent1 3 4" xfId="62" xr:uid="{00000000-0005-0000-0000-00003A000000}"/>
    <cellStyle name="20% - Accent1 3 4 2" xfId="63" xr:uid="{00000000-0005-0000-0000-00003B000000}"/>
    <cellStyle name="20% - Accent1 3 4 3" xfId="64" xr:uid="{00000000-0005-0000-0000-00003C000000}"/>
    <cellStyle name="20% - Accent1 3 4_PO09 (REV 7) Taratura ASP HPLC 291116 n°116 Dati 170517" xfId="65" xr:uid="{00000000-0005-0000-0000-00003D000000}"/>
    <cellStyle name="20% - Accent1 3 5" xfId="66" xr:uid="{00000000-0005-0000-0000-00003E000000}"/>
    <cellStyle name="20% - Accent1 3 6" xfId="67" xr:uid="{00000000-0005-0000-0000-00003F000000}"/>
    <cellStyle name="20% - Accent1 3_PO09 (REV 7) Taratura ASP HPLC 291116 n°116 Dati 170517" xfId="68" xr:uid="{00000000-0005-0000-0000-000040000000}"/>
    <cellStyle name="20% - Accent1 4" xfId="69" xr:uid="{00000000-0005-0000-0000-000041000000}"/>
    <cellStyle name="20% - Accent1_PO09 (REV 7) Taratura ASP HPLC 291116 n°116 Dati 170517" xfId="70" xr:uid="{00000000-0005-0000-0000-000042000000}"/>
    <cellStyle name="20% - Accent2" xfId="71" xr:uid="{00000000-0005-0000-0000-000043000000}"/>
    <cellStyle name="20% - Accent2 2" xfId="72" xr:uid="{00000000-0005-0000-0000-000044000000}"/>
    <cellStyle name="20% - Accent2 2 2" xfId="73" xr:uid="{00000000-0005-0000-0000-000045000000}"/>
    <cellStyle name="20% - Accent2 2 2 2" xfId="74" xr:uid="{00000000-0005-0000-0000-000046000000}"/>
    <cellStyle name="20% - Accent2 2 2 2 2" xfId="75" xr:uid="{00000000-0005-0000-0000-000047000000}"/>
    <cellStyle name="20% - Accent2 2 2 2 2 2" xfId="76" xr:uid="{00000000-0005-0000-0000-000048000000}"/>
    <cellStyle name="20% - Accent2 2 2 2 2 3" xfId="77" xr:uid="{00000000-0005-0000-0000-000049000000}"/>
    <cellStyle name="20% - Accent2 2 2 2 2_PO09 (REV 7) Taratura ASP HPLC 291116 n°116 Dati 170517" xfId="78" xr:uid="{00000000-0005-0000-0000-00004A000000}"/>
    <cellStyle name="20% - Accent2 2 2 2 3" xfId="79" xr:uid="{00000000-0005-0000-0000-00004B000000}"/>
    <cellStyle name="20% - Accent2 2 2 2 4" xfId="80" xr:uid="{00000000-0005-0000-0000-00004C000000}"/>
    <cellStyle name="20% - Accent2 2 2 2_PO09 (REV 7) Taratura ASP HPLC 291116 n°116 Dati 170517" xfId="81" xr:uid="{00000000-0005-0000-0000-00004D000000}"/>
    <cellStyle name="20% - Accent2 2 2 3" xfId="82" xr:uid="{00000000-0005-0000-0000-00004E000000}"/>
    <cellStyle name="20% - Accent2 2 2 3 2" xfId="83" xr:uid="{00000000-0005-0000-0000-00004F000000}"/>
    <cellStyle name="20% - Accent2 2 2 3 3" xfId="84" xr:uid="{00000000-0005-0000-0000-000050000000}"/>
    <cellStyle name="20% - Accent2 2 2 3_PO09 (REV 7) Taratura ASP HPLC 291116 n°116 Dati 170517" xfId="85" xr:uid="{00000000-0005-0000-0000-000051000000}"/>
    <cellStyle name="20% - Accent2 2 2 4" xfId="86" xr:uid="{00000000-0005-0000-0000-000052000000}"/>
    <cellStyle name="20% - Accent2 2 2 5" xfId="87" xr:uid="{00000000-0005-0000-0000-000053000000}"/>
    <cellStyle name="20% - Accent2 2 2_PO09 (REV 7) Taratura ASP HPLC 291116 n°116 Dati 170517" xfId="88" xr:uid="{00000000-0005-0000-0000-000054000000}"/>
    <cellStyle name="20% - Accent2 2 3" xfId="89" xr:uid="{00000000-0005-0000-0000-000055000000}"/>
    <cellStyle name="20% - Accent2 2 3 2" xfId="90" xr:uid="{00000000-0005-0000-0000-000056000000}"/>
    <cellStyle name="20% - Accent2 2 3 2 2" xfId="91" xr:uid="{00000000-0005-0000-0000-000057000000}"/>
    <cellStyle name="20% - Accent2 2 3 2 3" xfId="92" xr:uid="{00000000-0005-0000-0000-000058000000}"/>
    <cellStyle name="20% - Accent2 2 3 2_PO09 (REV 7) Taratura ASP HPLC 291116 n°116 Dati 170517" xfId="93" xr:uid="{00000000-0005-0000-0000-000059000000}"/>
    <cellStyle name="20% - Accent2 2 3 3" xfId="94" xr:uid="{00000000-0005-0000-0000-00005A000000}"/>
    <cellStyle name="20% - Accent2 2 3 4" xfId="95" xr:uid="{00000000-0005-0000-0000-00005B000000}"/>
    <cellStyle name="20% - Accent2 2 3_PO09 (REV 7) Taratura ASP HPLC 291116 n°116 Dati 170517" xfId="96" xr:uid="{00000000-0005-0000-0000-00005C000000}"/>
    <cellStyle name="20% - Accent2 2 4" xfId="97" xr:uid="{00000000-0005-0000-0000-00005D000000}"/>
    <cellStyle name="20% - Accent2 2 4 2" xfId="98" xr:uid="{00000000-0005-0000-0000-00005E000000}"/>
    <cellStyle name="20% - Accent2 2 4 3" xfId="99" xr:uid="{00000000-0005-0000-0000-00005F000000}"/>
    <cellStyle name="20% - Accent2 2 4_PO09 (REV 7) Taratura ASP HPLC 291116 n°116 Dati 170517" xfId="100" xr:uid="{00000000-0005-0000-0000-000060000000}"/>
    <cellStyle name="20% - Accent2 2 5" xfId="101" xr:uid="{00000000-0005-0000-0000-000061000000}"/>
    <cellStyle name="20% - Accent2 2 6" xfId="102" xr:uid="{00000000-0005-0000-0000-000062000000}"/>
    <cellStyle name="20% - Accent2 2_PO09 (REV 7) Taratura ASP HPLC 291116 n°116 Dati 170517" xfId="103" xr:uid="{00000000-0005-0000-0000-000063000000}"/>
    <cellStyle name="20% - Accent2 3" xfId="104" xr:uid="{00000000-0005-0000-0000-000064000000}"/>
    <cellStyle name="20% - Accent2 3 2" xfId="105" xr:uid="{00000000-0005-0000-0000-000065000000}"/>
    <cellStyle name="20% - Accent2 3 2 2" xfId="106" xr:uid="{00000000-0005-0000-0000-000066000000}"/>
    <cellStyle name="20% - Accent2 3 2 2 2" xfId="107" xr:uid="{00000000-0005-0000-0000-000067000000}"/>
    <cellStyle name="20% - Accent2 3 2 2 2 2" xfId="108" xr:uid="{00000000-0005-0000-0000-000068000000}"/>
    <cellStyle name="20% - Accent2 3 2 2 2 3" xfId="109" xr:uid="{00000000-0005-0000-0000-000069000000}"/>
    <cellStyle name="20% - Accent2 3 2 2 2_PO09 (REV 7) Taratura ASP HPLC 291116 n°116 Dati 170517" xfId="110" xr:uid="{00000000-0005-0000-0000-00006A000000}"/>
    <cellStyle name="20% - Accent2 3 2 2 3" xfId="111" xr:uid="{00000000-0005-0000-0000-00006B000000}"/>
    <cellStyle name="20% - Accent2 3 2 2 4" xfId="112" xr:uid="{00000000-0005-0000-0000-00006C000000}"/>
    <cellStyle name="20% - Accent2 3 2 2_PO09 (REV 7) Taratura ASP HPLC 291116 n°116 Dati 170517" xfId="113" xr:uid="{00000000-0005-0000-0000-00006D000000}"/>
    <cellStyle name="20% - Accent2 3 2 3" xfId="114" xr:uid="{00000000-0005-0000-0000-00006E000000}"/>
    <cellStyle name="20% - Accent2 3 2 3 2" xfId="115" xr:uid="{00000000-0005-0000-0000-00006F000000}"/>
    <cellStyle name="20% - Accent2 3 2 3 3" xfId="116" xr:uid="{00000000-0005-0000-0000-000070000000}"/>
    <cellStyle name="20% - Accent2 3 2 3_PO09 (REV 7) Taratura ASP HPLC 291116 n°116 Dati 170517" xfId="117" xr:uid="{00000000-0005-0000-0000-000071000000}"/>
    <cellStyle name="20% - Accent2 3 2 4" xfId="118" xr:uid="{00000000-0005-0000-0000-000072000000}"/>
    <cellStyle name="20% - Accent2 3 2 5" xfId="119" xr:uid="{00000000-0005-0000-0000-000073000000}"/>
    <cellStyle name="20% - Accent2 3 2_PO09 (REV 7) Taratura ASP HPLC 291116 n°116 Dati 170517" xfId="120" xr:uid="{00000000-0005-0000-0000-000074000000}"/>
    <cellStyle name="20% - Accent2 3 3" xfId="121" xr:uid="{00000000-0005-0000-0000-000075000000}"/>
    <cellStyle name="20% - Accent2 3 3 2" xfId="122" xr:uid="{00000000-0005-0000-0000-000076000000}"/>
    <cellStyle name="20% - Accent2 3 3 2 2" xfId="123" xr:uid="{00000000-0005-0000-0000-000077000000}"/>
    <cellStyle name="20% - Accent2 3 3 2 3" xfId="124" xr:uid="{00000000-0005-0000-0000-000078000000}"/>
    <cellStyle name="20% - Accent2 3 3 2_PO09 (REV 7) Taratura ASP HPLC 291116 n°116 Dati 170517" xfId="125" xr:uid="{00000000-0005-0000-0000-000079000000}"/>
    <cellStyle name="20% - Accent2 3 3 3" xfId="126" xr:uid="{00000000-0005-0000-0000-00007A000000}"/>
    <cellStyle name="20% - Accent2 3 3 4" xfId="127" xr:uid="{00000000-0005-0000-0000-00007B000000}"/>
    <cellStyle name="20% - Accent2 3 3_PO09 (REV 7) Taratura ASP HPLC 291116 n°116 Dati 170517" xfId="128" xr:uid="{00000000-0005-0000-0000-00007C000000}"/>
    <cellStyle name="20% - Accent2 3 4" xfId="129" xr:uid="{00000000-0005-0000-0000-00007D000000}"/>
    <cellStyle name="20% - Accent2 3 4 2" xfId="130" xr:uid="{00000000-0005-0000-0000-00007E000000}"/>
    <cellStyle name="20% - Accent2 3 4 3" xfId="131" xr:uid="{00000000-0005-0000-0000-00007F000000}"/>
    <cellStyle name="20% - Accent2 3 4_PO09 (REV 7) Taratura ASP HPLC 291116 n°116 Dati 170517" xfId="132" xr:uid="{00000000-0005-0000-0000-000080000000}"/>
    <cellStyle name="20% - Accent2 3 5" xfId="133" xr:uid="{00000000-0005-0000-0000-000081000000}"/>
    <cellStyle name="20% - Accent2 3 6" xfId="134" xr:uid="{00000000-0005-0000-0000-000082000000}"/>
    <cellStyle name="20% - Accent2 3_PO09 (REV 7) Taratura ASP HPLC 291116 n°116 Dati 170517" xfId="135" xr:uid="{00000000-0005-0000-0000-000083000000}"/>
    <cellStyle name="20% - Accent2 4" xfId="136" xr:uid="{00000000-0005-0000-0000-000084000000}"/>
    <cellStyle name="20% - Accent2_PO09 (REV 7) Taratura ASP HPLC 291116 n°116 Dati 170517" xfId="137" xr:uid="{00000000-0005-0000-0000-000085000000}"/>
    <cellStyle name="20% - Accent3" xfId="138" xr:uid="{00000000-0005-0000-0000-000086000000}"/>
    <cellStyle name="20% - Accent3 2" xfId="139" xr:uid="{00000000-0005-0000-0000-000087000000}"/>
    <cellStyle name="20% - Accent3 2 2" xfId="140" xr:uid="{00000000-0005-0000-0000-000088000000}"/>
    <cellStyle name="20% - Accent3 2 2 2" xfId="141" xr:uid="{00000000-0005-0000-0000-000089000000}"/>
    <cellStyle name="20% - Accent3 2 2 2 2" xfId="142" xr:uid="{00000000-0005-0000-0000-00008A000000}"/>
    <cellStyle name="20% - Accent3 2 2 2 2 2" xfId="143" xr:uid="{00000000-0005-0000-0000-00008B000000}"/>
    <cellStyle name="20% - Accent3 2 2 2 2 3" xfId="144" xr:uid="{00000000-0005-0000-0000-00008C000000}"/>
    <cellStyle name="20% - Accent3 2 2 2 2_PO09 (REV 7) Taratura ASP HPLC 291116 n°116 Dati 170517" xfId="145" xr:uid="{00000000-0005-0000-0000-00008D000000}"/>
    <cellStyle name="20% - Accent3 2 2 2 3" xfId="146" xr:uid="{00000000-0005-0000-0000-00008E000000}"/>
    <cellStyle name="20% - Accent3 2 2 2 4" xfId="147" xr:uid="{00000000-0005-0000-0000-00008F000000}"/>
    <cellStyle name="20% - Accent3 2 2 2_PO09 (REV 7) Taratura ASP HPLC 291116 n°116 Dati 170517" xfId="148" xr:uid="{00000000-0005-0000-0000-000090000000}"/>
    <cellStyle name="20% - Accent3 2 2 3" xfId="149" xr:uid="{00000000-0005-0000-0000-000091000000}"/>
    <cellStyle name="20% - Accent3 2 2 3 2" xfId="150" xr:uid="{00000000-0005-0000-0000-000092000000}"/>
    <cellStyle name="20% - Accent3 2 2 3 3" xfId="151" xr:uid="{00000000-0005-0000-0000-000093000000}"/>
    <cellStyle name="20% - Accent3 2 2 3_PO09 (REV 7) Taratura ASP HPLC 291116 n°116 Dati 170517" xfId="152" xr:uid="{00000000-0005-0000-0000-000094000000}"/>
    <cellStyle name="20% - Accent3 2 2 4" xfId="153" xr:uid="{00000000-0005-0000-0000-000095000000}"/>
    <cellStyle name="20% - Accent3 2 2 5" xfId="154" xr:uid="{00000000-0005-0000-0000-000096000000}"/>
    <cellStyle name="20% - Accent3 2 2_PO09 (REV 7) Taratura ASP HPLC 291116 n°116 Dati 170517" xfId="155" xr:uid="{00000000-0005-0000-0000-000097000000}"/>
    <cellStyle name="20% - Accent3 2 3" xfId="156" xr:uid="{00000000-0005-0000-0000-000098000000}"/>
    <cellStyle name="20% - Accent3 2 3 2" xfId="157" xr:uid="{00000000-0005-0000-0000-000099000000}"/>
    <cellStyle name="20% - Accent3 2 3 2 2" xfId="158" xr:uid="{00000000-0005-0000-0000-00009A000000}"/>
    <cellStyle name="20% - Accent3 2 3 2 3" xfId="159" xr:uid="{00000000-0005-0000-0000-00009B000000}"/>
    <cellStyle name="20% - Accent3 2 3 2_PO09 (REV 7) Taratura ASP HPLC 291116 n°116 Dati 170517" xfId="160" xr:uid="{00000000-0005-0000-0000-00009C000000}"/>
    <cellStyle name="20% - Accent3 2 3 3" xfId="161" xr:uid="{00000000-0005-0000-0000-00009D000000}"/>
    <cellStyle name="20% - Accent3 2 3 4" xfId="162" xr:uid="{00000000-0005-0000-0000-00009E000000}"/>
    <cellStyle name="20% - Accent3 2 3_PO09 (REV 7) Taratura ASP HPLC 291116 n°116 Dati 170517" xfId="163" xr:uid="{00000000-0005-0000-0000-00009F000000}"/>
    <cellStyle name="20% - Accent3 2 4" xfId="164" xr:uid="{00000000-0005-0000-0000-0000A0000000}"/>
    <cellStyle name="20% - Accent3 2 4 2" xfId="165" xr:uid="{00000000-0005-0000-0000-0000A1000000}"/>
    <cellStyle name="20% - Accent3 2 4 3" xfId="166" xr:uid="{00000000-0005-0000-0000-0000A2000000}"/>
    <cellStyle name="20% - Accent3 2 4_PO09 (REV 7) Taratura ASP HPLC 291116 n°116 Dati 170517" xfId="167" xr:uid="{00000000-0005-0000-0000-0000A3000000}"/>
    <cellStyle name="20% - Accent3 2 5" xfId="168" xr:uid="{00000000-0005-0000-0000-0000A4000000}"/>
    <cellStyle name="20% - Accent3 2 6" xfId="169" xr:uid="{00000000-0005-0000-0000-0000A5000000}"/>
    <cellStyle name="20% - Accent3 2_PO09 (REV 7) Taratura ASP HPLC 291116 n°116 Dati 170517" xfId="170" xr:uid="{00000000-0005-0000-0000-0000A6000000}"/>
    <cellStyle name="20% - Accent3 3" xfId="171" xr:uid="{00000000-0005-0000-0000-0000A7000000}"/>
    <cellStyle name="20% - Accent3 3 2" xfId="172" xr:uid="{00000000-0005-0000-0000-0000A8000000}"/>
    <cellStyle name="20% - Accent3 3 2 2" xfId="173" xr:uid="{00000000-0005-0000-0000-0000A9000000}"/>
    <cellStyle name="20% - Accent3 3 2 2 2" xfId="174" xr:uid="{00000000-0005-0000-0000-0000AA000000}"/>
    <cellStyle name="20% - Accent3 3 2 2 2 2" xfId="175" xr:uid="{00000000-0005-0000-0000-0000AB000000}"/>
    <cellStyle name="20% - Accent3 3 2 2 2 3" xfId="176" xr:uid="{00000000-0005-0000-0000-0000AC000000}"/>
    <cellStyle name="20% - Accent3 3 2 2 2_PO09 (REV 7) Taratura ASP HPLC 291116 n°116 Dati 170517" xfId="177" xr:uid="{00000000-0005-0000-0000-0000AD000000}"/>
    <cellStyle name="20% - Accent3 3 2 2 3" xfId="178" xr:uid="{00000000-0005-0000-0000-0000AE000000}"/>
    <cellStyle name="20% - Accent3 3 2 2 4" xfId="179" xr:uid="{00000000-0005-0000-0000-0000AF000000}"/>
    <cellStyle name="20% - Accent3 3 2 2_PO09 (REV 7) Taratura ASP HPLC 291116 n°116 Dati 170517" xfId="180" xr:uid="{00000000-0005-0000-0000-0000B0000000}"/>
    <cellStyle name="20% - Accent3 3 2 3" xfId="181" xr:uid="{00000000-0005-0000-0000-0000B1000000}"/>
    <cellStyle name="20% - Accent3 3 2 3 2" xfId="182" xr:uid="{00000000-0005-0000-0000-0000B2000000}"/>
    <cellStyle name="20% - Accent3 3 2 3 3" xfId="183" xr:uid="{00000000-0005-0000-0000-0000B3000000}"/>
    <cellStyle name="20% - Accent3 3 2 3_PO09 (REV 7) Taratura ASP HPLC 291116 n°116 Dati 170517" xfId="184" xr:uid="{00000000-0005-0000-0000-0000B4000000}"/>
    <cellStyle name="20% - Accent3 3 2 4" xfId="185" xr:uid="{00000000-0005-0000-0000-0000B5000000}"/>
    <cellStyle name="20% - Accent3 3 2 5" xfId="186" xr:uid="{00000000-0005-0000-0000-0000B6000000}"/>
    <cellStyle name="20% - Accent3 3 2_PO09 (REV 7) Taratura ASP HPLC 291116 n°116 Dati 170517" xfId="187" xr:uid="{00000000-0005-0000-0000-0000B7000000}"/>
    <cellStyle name="20% - Accent3 3 3" xfId="188" xr:uid="{00000000-0005-0000-0000-0000B8000000}"/>
    <cellStyle name="20% - Accent3 3 3 2" xfId="189" xr:uid="{00000000-0005-0000-0000-0000B9000000}"/>
    <cellStyle name="20% - Accent3 3 3 2 2" xfId="190" xr:uid="{00000000-0005-0000-0000-0000BA000000}"/>
    <cellStyle name="20% - Accent3 3 3 2 3" xfId="191" xr:uid="{00000000-0005-0000-0000-0000BB000000}"/>
    <cellStyle name="20% - Accent3 3 3 2_PO09 (REV 7) Taratura ASP HPLC 291116 n°116 Dati 170517" xfId="192" xr:uid="{00000000-0005-0000-0000-0000BC000000}"/>
    <cellStyle name="20% - Accent3 3 3 3" xfId="193" xr:uid="{00000000-0005-0000-0000-0000BD000000}"/>
    <cellStyle name="20% - Accent3 3 3 4" xfId="194" xr:uid="{00000000-0005-0000-0000-0000BE000000}"/>
    <cellStyle name="20% - Accent3 3 3_PO09 (REV 7) Taratura ASP HPLC 291116 n°116 Dati 170517" xfId="195" xr:uid="{00000000-0005-0000-0000-0000BF000000}"/>
    <cellStyle name="20% - Accent3 3 4" xfId="196" xr:uid="{00000000-0005-0000-0000-0000C0000000}"/>
    <cellStyle name="20% - Accent3 3 4 2" xfId="197" xr:uid="{00000000-0005-0000-0000-0000C1000000}"/>
    <cellStyle name="20% - Accent3 3 4 3" xfId="198" xr:uid="{00000000-0005-0000-0000-0000C2000000}"/>
    <cellStyle name="20% - Accent3 3 4_PO09 (REV 7) Taratura ASP HPLC 291116 n°116 Dati 170517" xfId="199" xr:uid="{00000000-0005-0000-0000-0000C3000000}"/>
    <cellStyle name="20% - Accent3 3 5" xfId="200" xr:uid="{00000000-0005-0000-0000-0000C4000000}"/>
    <cellStyle name="20% - Accent3 3 6" xfId="201" xr:uid="{00000000-0005-0000-0000-0000C5000000}"/>
    <cellStyle name="20% - Accent3 3_PO09 (REV 7) Taratura ASP HPLC 291116 n°116 Dati 170517" xfId="202" xr:uid="{00000000-0005-0000-0000-0000C6000000}"/>
    <cellStyle name="20% - Accent3 4" xfId="203" xr:uid="{00000000-0005-0000-0000-0000C7000000}"/>
    <cellStyle name="20% - Accent3_PO09 (REV 7) Taratura ASP HPLC 291116 n°116 Dati 170517" xfId="204" xr:uid="{00000000-0005-0000-0000-0000C8000000}"/>
    <cellStyle name="20% - Accent4" xfId="205" xr:uid="{00000000-0005-0000-0000-0000C9000000}"/>
    <cellStyle name="20% - Accent4 2" xfId="206" xr:uid="{00000000-0005-0000-0000-0000CA000000}"/>
    <cellStyle name="20% - Accent4 2 2" xfId="207" xr:uid="{00000000-0005-0000-0000-0000CB000000}"/>
    <cellStyle name="20% - Accent4 2 2 2" xfId="208" xr:uid="{00000000-0005-0000-0000-0000CC000000}"/>
    <cellStyle name="20% - Accent4 2 2 2 2" xfId="209" xr:uid="{00000000-0005-0000-0000-0000CD000000}"/>
    <cellStyle name="20% - Accent4 2 2 2 2 2" xfId="210" xr:uid="{00000000-0005-0000-0000-0000CE000000}"/>
    <cellStyle name="20% - Accent4 2 2 2 2 3" xfId="211" xr:uid="{00000000-0005-0000-0000-0000CF000000}"/>
    <cellStyle name="20% - Accent4 2 2 2 2_PO09 (REV 7) Taratura ASP HPLC 291116 n°116 Dati 170517" xfId="212" xr:uid="{00000000-0005-0000-0000-0000D0000000}"/>
    <cellStyle name="20% - Accent4 2 2 2 3" xfId="213" xr:uid="{00000000-0005-0000-0000-0000D1000000}"/>
    <cellStyle name="20% - Accent4 2 2 2 4" xfId="214" xr:uid="{00000000-0005-0000-0000-0000D2000000}"/>
    <cellStyle name="20% - Accent4 2 2 2_PO09 (REV 7) Taratura ASP HPLC 291116 n°116 Dati 170517" xfId="215" xr:uid="{00000000-0005-0000-0000-0000D3000000}"/>
    <cellStyle name="20% - Accent4 2 2 3" xfId="216" xr:uid="{00000000-0005-0000-0000-0000D4000000}"/>
    <cellStyle name="20% - Accent4 2 2 3 2" xfId="217" xr:uid="{00000000-0005-0000-0000-0000D5000000}"/>
    <cellStyle name="20% - Accent4 2 2 3 3" xfId="218" xr:uid="{00000000-0005-0000-0000-0000D6000000}"/>
    <cellStyle name="20% - Accent4 2 2 3_PO09 (REV 7) Taratura ASP HPLC 291116 n°116 Dati 170517" xfId="219" xr:uid="{00000000-0005-0000-0000-0000D7000000}"/>
    <cellStyle name="20% - Accent4 2 2 4" xfId="220" xr:uid="{00000000-0005-0000-0000-0000D8000000}"/>
    <cellStyle name="20% - Accent4 2 2 5" xfId="221" xr:uid="{00000000-0005-0000-0000-0000D9000000}"/>
    <cellStyle name="20% - Accent4 2 2_PO09 (REV 7) Taratura ASP HPLC 291116 n°116 Dati 170517" xfId="222" xr:uid="{00000000-0005-0000-0000-0000DA000000}"/>
    <cellStyle name="20% - Accent4 2 3" xfId="223" xr:uid="{00000000-0005-0000-0000-0000DB000000}"/>
    <cellStyle name="20% - Accent4 2 3 2" xfId="224" xr:uid="{00000000-0005-0000-0000-0000DC000000}"/>
    <cellStyle name="20% - Accent4 2 3 2 2" xfId="225" xr:uid="{00000000-0005-0000-0000-0000DD000000}"/>
    <cellStyle name="20% - Accent4 2 3 2 3" xfId="226" xr:uid="{00000000-0005-0000-0000-0000DE000000}"/>
    <cellStyle name="20% - Accent4 2 3 2_PO09 (REV 7) Taratura ASP HPLC 291116 n°116 Dati 170517" xfId="227" xr:uid="{00000000-0005-0000-0000-0000DF000000}"/>
    <cellStyle name="20% - Accent4 2 3 3" xfId="228" xr:uid="{00000000-0005-0000-0000-0000E0000000}"/>
    <cellStyle name="20% - Accent4 2 3 4" xfId="229" xr:uid="{00000000-0005-0000-0000-0000E1000000}"/>
    <cellStyle name="20% - Accent4 2 3_PO09 (REV 7) Taratura ASP HPLC 291116 n°116 Dati 170517" xfId="230" xr:uid="{00000000-0005-0000-0000-0000E2000000}"/>
    <cellStyle name="20% - Accent4 2 4" xfId="231" xr:uid="{00000000-0005-0000-0000-0000E3000000}"/>
    <cellStyle name="20% - Accent4 2 4 2" xfId="232" xr:uid="{00000000-0005-0000-0000-0000E4000000}"/>
    <cellStyle name="20% - Accent4 2 4 3" xfId="233" xr:uid="{00000000-0005-0000-0000-0000E5000000}"/>
    <cellStyle name="20% - Accent4 2 4_PO09 (REV 7) Taratura ASP HPLC 291116 n°116 Dati 170517" xfId="234" xr:uid="{00000000-0005-0000-0000-0000E6000000}"/>
    <cellStyle name="20% - Accent4 2 5" xfId="235" xr:uid="{00000000-0005-0000-0000-0000E7000000}"/>
    <cellStyle name="20% - Accent4 2 6" xfId="236" xr:uid="{00000000-0005-0000-0000-0000E8000000}"/>
    <cellStyle name="20% - Accent4 2_PO09 (REV 7) Taratura ASP HPLC 291116 n°116 Dati 170517" xfId="237" xr:uid="{00000000-0005-0000-0000-0000E9000000}"/>
    <cellStyle name="20% - Accent4 3" xfId="238" xr:uid="{00000000-0005-0000-0000-0000EA000000}"/>
    <cellStyle name="20% - Accent4 3 2" xfId="239" xr:uid="{00000000-0005-0000-0000-0000EB000000}"/>
    <cellStyle name="20% - Accent4 3 2 2" xfId="240" xr:uid="{00000000-0005-0000-0000-0000EC000000}"/>
    <cellStyle name="20% - Accent4 3 2 2 2" xfId="241" xr:uid="{00000000-0005-0000-0000-0000ED000000}"/>
    <cellStyle name="20% - Accent4 3 2 2 2 2" xfId="242" xr:uid="{00000000-0005-0000-0000-0000EE000000}"/>
    <cellStyle name="20% - Accent4 3 2 2 2 3" xfId="243" xr:uid="{00000000-0005-0000-0000-0000EF000000}"/>
    <cellStyle name="20% - Accent4 3 2 2 2_PO09 (REV 7) Taratura ASP HPLC 291116 n°116 Dati 170517" xfId="244" xr:uid="{00000000-0005-0000-0000-0000F0000000}"/>
    <cellStyle name="20% - Accent4 3 2 2 3" xfId="245" xr:uid="{00000000-0005-0000-0000-0000F1000000}"/>
    <cellStyle name="20% - Accent4 3 2 2 4" xfId="246" xr:uid="{00000000-0005-0000-0000-0000F2000000}"/>
    <cellStyle name="20% - Accent4 3 2 2_PO09 (REV 7) Taratura ASP HPLC 291116 n°116 Dati 170517" xfId="247" xr:uid="{00000000-0005-0000-0000-0000F3000000}"/>
    <cellStyle name="20% - Accent4 3 2 3" xfId="248" xr:uid="{00000000-0005-0000-0000-0000F4000000}"/>
    <cellStyle name="20% - Accent4 3 2 3 2" xfId="249" xr:uid="{00000000-0005-0000-0000-0000F5000000}"/>
    <cellStyle name="20% - Accent4 3 2 3 3" xfId="250" xr:uid="{00000000-0005-0000-0000-0000F6000000}"/>
    <cellStyle name="20% - Accent4 3 2 3_PO09 (REV 7) Taratura ASP HPLC 291116 n°116 Dati 170517" xfId="251" xr:uid="{00000000-0005-0000-0000-0000F7000000}"/>
    <cellStyle name="20% - Accent4 3 2 4" xfId="252" xr:uid="{00000000-0005-0000-0000-0000F8000000}"/>
    <cellStyle name="20% - Accent4 3 2 5" xfId="253" xr:uid="{00000000-0005-0000-0000-0000F9000000}"/>
    <cellStyle name="20% - Accent4 3 2_PO09 (REV 7) Taratura ASP HPLC 291116 n°116 Dati 170517" xfId="254" xr:uid="{00000000-0005-0000-0000-0000FA000000}"/>
    <cellStyle name="20% - Accent4 3 3" xfId="255" xr:uid="{00000000-0005-0000-0000-0000FB000000}"/>
    <cellStyle name="20% - Accent4 3 3 2" xfId="256" xr:uid="{00000000-0005-0000-0000-0000FC000000}"/>
    <cellStyle name="20% - Accent4 3 3 2 2" xfId="257" xr:uid="{00000000-0005-0000-0000-0000FD000000}"/>
    <cellStyle name="20% - Accent4 3 3 2 3" xfId="258" xr:uid="{00000000-0005-0000-0000-0000FE000000}"/>
    <cellStyle name="20% - Accent4 3 3 2_PO09 (REV 7) Taratura ASP HPLC 291116 n°116 Dati 170517" xfId="259" xr:uid="{00000000-0005-0000-0000-0000FF000000}"/>
    <cellStyle name="20% - Accent4 3 3 3" xfId="260" xr:uid="{00000000-0005-0000-0000-000000010000}"/>
    <cellStyle name="20% - Accent4 3 3 4" xfId="261" xr:uid="{00000000-0005-0000-0000-000001010000}"/>
    <cellStyle name="20% - Accent4 3 3_PO09 (REV 7) Taratura ASP HPLC 291116 n°116 Dati 170517" xfId="262" xr:uid="{00000000-0005-0000-0000-000002010000}"/>
    <cellStyle name="20% - Accent4 3 4" xfId="263" xr:uid="{00000000-0005-0000-0000-000003010000}"/>
    <cellStyle name="20% - Accent4 3 4 2" xfId="264" xr:uid="{00000000-0005-0000-0000-000004010000}"/>
    <cellStyle name="20% - Accent4 3 4 3" xfId="265" xr:uid="{00000000-0005-0000-0000-000005010000}"/>
    <cellStyle name="20% - Accent4 3 4_PO09 (REV 7) Taratura ASP HPLC 291116 n°116 Dati 170517" xfId="266" xr:uid="{00000000-0005-0000-0000-000006010000}"/>
    <cellStyle name="20% - Accent4 3 5" xfId="267" xr:uid="{00000000-0005-0000-0000-000007010000}"/>
    <cellStyle name="20% - Accent4 3 6" xfId="268" xr:uid="{00000000-0005-0000-0000-000008010000}"/>
    <cellStyle name="20% - Accent4 3_PO09 (REV 7) Taratura ASP HPLC 291116 n°116 Dati 170517" xfId="269" xr:uid="{00000000-0005-0000-0000-000009010000}"/>
    <cellStyle name="20% - Accent4 4" xfId="270" xr:uid="{00000000-0005-0000-0000-00000A010000}"/>
    <cellStyle name="20% - Accent4_PO09 (REV 7) Taratura ASP HPLC 291116 n°116 Dati 170517" xfId="271" xr:uid="{00000000-0005-0000-0000-00000B010000}"/>
    <cellStyle name="20% - Accent5" xfId="272" xr:uid="{00000000-0005-0000-0000-00000C010000}"/>
    <cellStyle name="20% - Accent5 2" xfId="273" xr:uid="{00000000-0005-0000-0000-00000D010000}"/>
    <cellStyle name="20% - Accent5 2 2" xfId="274" xr:uid="{00000000-0005-0000-0000-00000E010000}"/>
    <cellStyle name="20% - Accent5 2 2 2" xfId="275" xr:uid="{00000000-0005-0000-0000-00000F010000}"/>
    <cellStyle name="20% - Accent5 2 2 2 2" xfId="276" xr:uid="{00000000-0005-0000-0000-000010010000}"/>
    <cellStyle name="20% - Accent5 2 2 2 2 2" xfId="277" xr:uid="{00000000-0005-0000-0000-000011010000}"/>
    <cellStyle name="20% - Accent5 2 2 2 2 3" xfId="278" xr:uid="{00000000-0005-0000-0000-000012010000}"/>
    <cellStyle name="20% - Accent5 2 2 2 2_PO09 (REV 7) Taratura ASP HPLC 291116 n°116 Dati 170517" xfId="279" xr:uid="{00000000-0005-0000-0000-000013010000}"/>
    <cellStyle name="20% - Accent5 2 2 2 3" xfId="280" xr:uid="{00000000-0005-0000-0000-000014010000}"/>
    <cellStyle name="20% - Accent5 2 2 2 4" xfId="281" xr:uid="{00000000-0005-0000-0000-000015010000}"/>
    <cellStyle name="20% - Accent5 2 2 2_PO09 (REV 7) Taratura ASP HPLC 291116 n°116 Dati 170517" xfId="282" xr:uid="{00000000-0005-0000-0000-000016010000}"/>
    <cellStyle name="20% - Accent5 2 2 3" xfId="283" xr:uid="{00000000-0005-0000-0000-000017010000}"/>
    <cellStyle name="20% - Accent5 2 2 3 2" xfId="284" xr:uid="{00000000-0005-0000-0000-000018010000}"/>
    <cellStyle name="20% - Accent5 2 2 3 3" xfId="285" xr:uid="{00000000-0005-0000-0000-000019010000}"/>
    <cellStyle name="20% - Accent5 2 2 3_PO09 (REV 7) Taratura ASP HPLC 291116 n°116 Dati 170517" xfId="286" xr:uid="{00000000-0005-0000-0000-00001A010000}"/>
    <cellStyle name="20% - Accent5 2 2 4" xfId="287" xr:uid="{00000000-0005-0000-0000-00001B010000}"/>
    <cellStyle name="20% - Accent5 2 2 5" xfId="288" xr:uid="{00000000-0005-0000-0000-00001C010000}"/>
    <cellStyle name="20% - Accent5 2 2_PO09 (REV 7) Taratura ASP HPLC 291116 n°116 Dati 170517" xfId="289" xr:uid="{00000000-0005-0000-0000-00001D010000}"/>
    <cellStyle name="20% - Accent5 2 3" xfId="290" xr:uid="{00000000-0005-0000-0000-00001E010000}"/>
    <cellStyle name="20% - Accent5 2 3 2" xfId="291" xr:uid="{00000000-0005-0000-0000-00001F010000}"/>
    <cellStyle name="20% - Accent5 2 3 2 2" xfId="292" xr:uid="{00000000-0005-0000-0000-000020010000}"/>
    <cellStyle name="20% - Accent5 2 3 2 3" xfId="293" xr:uid="{00000000-0005-0000-0000-000021010000}"/>
    <cellStyle name="20% - Accent5 2 3 2_PO09 (REV 7) Taratura ASP HPLC 291116 n°116 Dati 170517" xfId="294" xr:uid="{00000000-0005-0000-0000-000022010000}"/>
    <cellStyle name="20% - Accent5 2 3 3" xfId="295" xr:uid="{00000000-0005-0000-0000-000023010000}"/>
    <cellStyle name="20% - Accent5 2 3 4" xfId="296" xr:uid="{00000000-0005-0000-0000-000024010000}"/>
    <cellStyle name="20% - Accent5 2 3_PO09 (REV 7) Taratura ASP HPLC 291116 n°116 Dati 170517" xfId="297" xr:uid="{00000000-0005-0000-0000-000025010000}"/>
    <cellStyle name="20% - Accent5 2 4" xfId="298" xr:uid="{00000000-0005-0000-0000-000026010000}"/>
    <cellStyle name="20% - Accent5 2 4 2" xfId="299" xr:uid="{00000000-0005-0000-0000-000027010000}"/>
    <cellStyle name="20% - Accent5 2 4 3" xfId="300" xr:uid="{00000000-0005-0000-0000-000028010000}"/>
    <cellStyle name="20% - Accent5 2 4_PO09 (REV 7) Taratura ASP HPLC 291116 n°116 Dati 170517" xfId="301" xr:uid="{00000000-0005-0000-0000-000029010000}"/>
    <cellStyle name="20% - Accent5 2 5" xfId="302" xr:uid="{00000000-0005-0000-0000-00002A010000}"/>
    <cellStyle name="20% - Accent5 2 6" xfId="303" xr:uid="{00000000-0005-0000-0000-00002B010000}"/>
    <cellStyle name="20% - Accent5 2_PO09 (REV 7) Taratura ASP HPLC 291116 n°116 Dati 170517" xfId="304" xr:uid="{00000000-0005-0000-0000-00002C010000}"/>
    <cellStyle name="20% - Accent5 3" xfId="305" xr:uid="{00000000-0005-0000-0000-00002D010000}"/>
    <cellStyle name="20% - Accent5 3 2" xfId="306" xr:uid="{00000000-0005-0000-0000-00002E010000}"/>
    <cellStyle name="20% - Accent5 3 2 2" xfId="307" xr:uid="{00000000-0005-0000-0000-00002F010000}"/>
    <cellStyle name="20% - Accent5 3 2 2 2" xfId="308" xr:uid="{00000000-0005-0000-0000-000030010000}"/>
    <cellStyle name="20% - Accent5 3 2 2 2 2" xfId="309" xr:uid="{00000000-0005-0000-0000-000031010000}"/>
    <cellStyle name="20% - Accent5 3 2 2 2 3" xfId="310" xr:uid="{00000000-0005-0000-0000-000032010000}"/>
    <cellStyle name="20% - Accent5 3 2 2 2_PO09 (REV 7) Taratura ASP HPLC 291116 n°116 Dati 170517" xfId="311" xr:uid="{00000000-0005-0000-0000-000033010000}"/>
    <cellStyle name="20% - Accent5 3 2 2 3" xfId="312" xr:uid="{00000000-0005-0000-0000-000034010000}"/>
    <cellStyle name="20% - Accent5 3 2 2 4" xfId="313" xr:uid="{00000000-0005-0000-0000-000035010000}"/>
    <cellStyle name="20% - Accent5 3 2 2_PO09 (REV 7) Taratura ASP HPLC 291116 n°116 Dati 170517" xfId="314" xr:uid="{00000000-0005-0000-0000-000036010000}"/>
    <cellStyle name="20% - Accent5 3 2 3" xfId="315" xr:uid="{00000000-0005-0000-0000-000037010000}"/>
    <cellStyle name="20% - Accent5 3 2 3 2" xfId="316" xr:uid="{00000000-0005-0000-0000-000038010000}"/>
    <cellStyle name="20% - Accent5 3 2 3 3" xfId="317" xr:uid="{00000000-0005-0000-0000-000039010000}"/>
    <cellStyle name="20% - Accent5 3 2 3_PO09 (REV 7) Taratura ASP HPLC 291116 n°116 Dati 170517" xfId="318" xr:uid="{00000000-0005-0000-0000-00003A010000}"/>
    <cellStyle name="20% - Accent5 3 2 4" xfId="319" xr:uid="{00000000-0005-0000-0000-00003B010000}"/>
    <cellStyle name="20% - Accent5 3 2 5" xfId="320" xr:uid="{00000000-0005-0000-0000-00003C010000}"/>
    <cellStyle name="20% - Accent5 3 2_PO09 (REV 7) Taratura ASP HPLC 291116 n°116 Dati 170517" xfId="321" xr:uid="{00000000-0005-0000-0000-00003D010000}"/>
    <cellStyle name="20% - Accent5 3 3" xfId="322" xr:uid="{00000000-0005-0000-0000-00003E010000}"/>
    <cellStyle name="20% - Accent5 3 3 2" xfId="323" xr:uid="{00000000-0005-0000-0000-00003F010000}"/>
    <cellStyle name="20% - Accent5 3 3 2 2" xfId="324" xr:uid="{00000000-0005-0000-0000-000040010000}"/>
    <cellStyle name="20% - Accent5 3 3 2 3" xfId="325" xr:uid="{00000000-0005-0000-0000-000041010000}"/>
    <cellStyle name="20% - Accent5 3 3 2_PO09 (REV 7) Taratura ASP HPLC 291116 n°116 Dati 170517" xfId="326" xr:uid="{00000000-0005-0000-0000-000042010000}"/>
    <cellStyle name="20% - Accent5 3 3 3" xfId="327" xr:uid="{00000000-0005-0000-0000-000043010000}"/>
    <cellStyle name="20% - Accent5 3 3 4" xfId="328" xr:uid="{00000000-0005-0000-0000-000044010000}"/>
    <cellStyle name="20% - Accent5 3 3_PO09 (REV 7) Taratura ASP HPLC 291116 n°116 Dati 170517" xfId="329" xr:uid="{00000000-0005-0000-0000-000045010000}"/>
    <cellStyle name="20% - Accent5 3 4" xfId="330" xr:uid="{00000000-0005-0000-0000-000046010000}"/>
    <cellStyle name="20% - Accent5 3 4 2" xfId="331" xr:uid="{00000000-0005-0000-0000-000047010000}"/>
    <cellStyle name="20% - Accent5 3 4 3" xfId="332" xr:uid="{00000000-0005-0000-0000-000048010000}"/>
    <cellStyle name="20% - Accent5 3 4_PO09 (REV 7) Taratura ASP HPLC 291116 n°116 Dati 170517" xfId="333" xr:uid="{00000000-0005-0000-0000-000049010000}"/>
    <cellStyle name="20% - Accent5 3 5" xfId="334" xr:uid="{00000000-0005-0000-0000-00004A010000}"/>
    <cellStyle name="20% - Accent5 3 6" xfId="335" xr:uid="{00000000-0005-0000-0000-00004B010000}"/>
    <cellStyle name="20% - Accent5 3_PO09 (REV 7) Taratura ASP HPLC 291116 n°116 Dati 170517" xfId="336" xr:uid="{00000000-0005-0000-0000-00004C010000}"/>
    <cellStyle name="20% - Accent5 4" xfId="337" xr:uid="{00000000-0005-0000-0000-00004D010000}"/>
    <cellStyle name="20% - Accent5_PO09 (REV 7) Taratura ASP HPLC 291116 n°116 Dati 170517" xfId="338" xr:uid="{00000000-0005-0000-0000-00004E010000}"/>
    <cellStyle name="20% - Accent6" xfId="339" xr:uid="{00000000-0005-0000-0000-00004F010000}"/>
    <cellStyle name="20% - Accent6 2" xfId="340" xr:uid="{00000000-0005-0000-0000-000050010000}"/>
    <cellStyle name="20% - Accent6 2 2" xfId="341" xr:uid="{00000000-0005-0000-0000-000051010000}"/>
    <cellStyle name="20% - Accent6 2 2 2" xfId="342" xr:uid="{00000000-0005-0000-0000-000052010000}"/>
    <cellStyle name="20% - Accent6 2 2 2 2" xfId="343" xr:uid="{00000000-0005-0000-0000-000053010000}"/>
    <cellStyle name="20% - Accent6 2 2 2 2 2" xfId="344" xr:uid="{00000000-0005-0000-0000-000054010000}"/>
    <cellStyle name="20% - Accent6 2 2 2 2 3" xfId="345" xr:uid="{00000000-0005-0000-0000-000055010000}"/>
    <cellStyle name="20% - Accent6 2 2 2 2_PO09 (REV 7) Taratura ASP HPLC 291116 n°116 Dati 170517" xfId="346" xr:uid="{00000000-0005-0000-0000-000056010000}"/>
    <cellStyle name="20% - Accent6 2 2 2 3" xfId="347" xr:uid="{00000000-0005-0000-0000-000057010000}"/>
    <cellStyle name="20% - Accent6 2 2 2 4" xfId="348" xr:uid="{00000000-0005-0000-0000-000058010000}"/>
    <cellStyle name="20% - Accent6 2 2 2_PO09 (REV 7) Taratura ASP HPLC 291116 n°116 Dati 170517" xfId="349" xr:uid="{00000000-0005-0000-0000-000059010000}"/>
    <cellStyle name="20% - Accent6 2 2 3" xfId="350" xr:uid="{00000000-0005-0000-0000-00005A010000}"/>
    <cellStyle name="20% - Accent6 2 2 3 2" xfId="351" xr:uid="{00000000-0005-0000-0000-00005B010000}"/>
    <cellStyle name="20% - Accent6 2 2 3 3" xfId="352" xr:uid="{00000000-0005-0000-0000-00005C010000}"/>
    <cellStyle name="20% - Accent6 2 2 3_PO09 (REV 7) Taratura ASP HPLC 291116 n°116 Dati 170517" xfId="353" xr:uid="{00000000-0005-0000-0000-00005D010000}"/>
    <cellStyle name="20% - Accent6 2 2 4" xfId="354" xr:uid="{00000000-0005-0000-0000-00005E010000}"/>
    <cellStyle name="20% - Accent6 2 2 5" xfId="355" xr:uid="{00000000-0005-0000-0000-00005F010000}"/>
    <cellStyle name="20% - Accent6 2 2_PO09 (REV 7) Taratura ASP HPLC 291116 n°116 Dati 170517" xfId="356" xr:uid="{00000000-0005-0000-0000-000060010000}"/>
    <cellStyle name="20% - Accent6 2 3" xfId="357" xr:uid="{00000000-0005-0000-0000-000061010000}"/>
    <cellStyle name="20% - Accent6 2 3 2" xfId="358" xr:uid="{00000000-0005-0000-0000-000062010000}"/>
    <cellStyle name="20% - Accent6 2 3 2 2" xfId="359" xr:uid="{00000000-0005-0000-0000-000063010000}"/>
    <cellStyle name="20% - Accent6 2 3 2 3" xfId="360" xr:uid="{00000000-0005-0000-0000-000064010000}"/>
    <cellStyle name="20% - Accent6 2 3 2_PO09 (REV 7) Taratura ASP HPLC 291116 n°116 Dati 170517" xfId="361" xr:uid="{00000000-0005-0000-0000-000065010000}"/>
    <cellStyle name="20% - Accent6 2 3 3" xfId="362" xr:uid="{00000000-0005-0000-0000-000066010000}"/>
    <cellStyle name="20% - Accent6 2 3 4" xfId="363" xr:uid="{00000000-0005-0000-0000-000067010000}"/>
    <cellStyle name="20% - Accent6 2 3_PO09 (REV 7) Taratura ASP HPLC 291116 n°116 Dati 170517" xfId="364" xr:uid="{00000000-0005-0000-0000-000068010000}"/>
    <cellStyle name="20% - Accent6 2 4" xfId="365" xr:uid="{00000000-0005-0000-0000-000069010000}"/>
    <cellStyle name="20% - Accent6 2 4 2" xfId="366" xr:uid="{00000000-0005-0000-0000-00006A010000}"/>
    <cellStyle name="20% - Accent6 2 4 3" xfId="367" xr:uid="{00000000-0005-0000-0000-00006B010000}"/>
    <cellStyle name="20% - Accent6 2 4_PO09 (REV 7) Taratura ASP HPLC 291116 n°116 Dati 170517" xfId="368" xr:uid="{00000000-0005-0000-0000-00006C010000}"/>
    <cellStyle name="20% - Accent6 2 5" xfId="369" xr:uid="{00000000-0005-0000-0000-00006D010000}"/>
    <cellStyle name="20% - Accent6 2 6" xfId="370" xr:uid="{00000000-0005-0000-0000-00006E010000}"/>
    <cellStyle name="20% - Accent6 2_PO09 (REV 7) Taratura ASP HPLC 291116 n°116 Dati 170517" xfId="371" xr:uid="{00000000-0005-0000-0000-00006F010000}"/>
    <cellStyle name="20% - Accent6 3" xfId="372" xr:uid="{00000000-0005-0000-0000-000070010000}"/>
    <cellStyle name="20% - Accent6 3 2" xfId="373" xr:uid="{00000000-0005-0000-0000-000071010000}"/>
    <cellStyle name="20% - Accent6 3 2 2" xfId="374" xr:uid="{00000000-0005-0000-0000-000072010000}"/>
    <cellStyle name="20% - Accent6 3 2 2 2" xfId="375" xr:uid="{00000000-0005-0000-0000-000073010000}"/>
    <cellStyle name="20% - Accent6 3 2 2 2 2" xfId="376" xr:uid="{00000000-0005-0000-0000-000074010000}"/>
    <cellStyle name="20% - Accent6 3 2 2 2 3" xfId="377" xr:uid="{00000000-0005-0000-0000-000075010000}"/>
    <cellStyle name="20% - Accent6 3 2 2 2_PO09 (REV 7) Taratura ASP HPLC 291116 n°116 Dati 170517" xfId="378" xr:uid="{00000000-0005-0000-0000-000076010000}"/>
    <cellStyle name="20% - Accent6 3 2 2 3" xfId="379" xr:uid="{00000000-0005-0000-0000-000077010000}"/>
    <cellStyle name="20% - Accent6 3 2 2 4" xfId="380" xr:uid="{00000000-0005-0000-0000-000078010000}"/>
    <cellStyle name="20% - Accent6 3 2 2_PO09 (REV 7) Taratura ASP HPLC 291116 n°116 Dati 170517" xfId="381" xr:uid="{00000000-0005-0000-0000-000079010000}"/>
    <cellStyle name="20% - Accent6 3 2 3" xfId="382" xr:uid="{00000000-0005-0000-0000-00007A010000}"/>
    <cellStyle name="20% - Accent6 3 2 3 2" xfId="383" xr:uid="{00000000-0005-0000-0000-00007B010000}"/>
    <cellStyle name="20% - Accent6 3 2 3 3" xfId="384" xr:uid="{00000000-0005-0000-0000-00007C010000}"/>
    <cellStyle name="20% - Accent6 3 2 3_PO09 (REV 7) Taratura ASP HPLC 291116 n°116 Dati 170517" xfId="385" xr:uid="{00000000-0005-0000-0000-00007D010000}"/>
    <cellStyle name="20% - Accent6 3 2 4" xfId="386" xr:uid="{00000000-0005-0000-0000-00007E010000}"/>
    <cellStyle name="20% - Accent6 3 2 5" xfId="387" xr:uid="{00000000-0005-0000-0000-00007F010000}"/>
    <cellStyle name="20% - Accent6 3 2_PO09 (REV 7) Taratura ASP HPLC 291116 n°116 Dati 170517" xfId="388" xr:uid="{00000000-0005-0000-0000-000080010000}"/>
    <cellStyle name="20% - Accent6 3 3" xfId="389" xr:uid="{00000000-0005-0000-0000-000081010000}"/>
    <cellStyle name="20% - Accent6 3 3 2" xfId="390" xr:uid="{00000000-0005-0000-0000-000082010000}"/>
    <cellStyle name="20% - Accent6 3 3 2 2" xfId="391" xr:uid="{00000000-0005-0000-0000-000083010000}"/>
    <cellStyle name="20% - Accent6 3 3 2 3" xfId="392" xr:uid="{00000000-0005-0000-0000-000084010000}"/>
    <cellStyle name="20% - Accent6 3 3 2_PO09 (REV 7) Taratura ASP HPLC 291116 n°116 Dati 170517" xfId="393" xr:uid="{00000000-0005-0000-0000-000085010000}"/>
    <cellStyle name="20% - Accent6 3 3 3" xfId="394" xr:uid="{00000000-0005-0000-0000-000086010000}"/>
    <cellStyle name="20% - Accent6 3 3 4" xfId="395" xr:uid="{00000000-0005-0000-0000-000087010000}"/>
    <cellStyle name="20% - Accent6 3 3_PO09 (REV 7) Taratura ASP HPLC 291116 n°116 Dati 170517" xfId="396" xr:uid="{00000000-0005-0000-0000-000088010000}"/>
    <cellStyle name="20% - Accent6 3 4" xfId="397" xr:uid="{00000000-0005-0000-0000-000089010000}"/>
    <cellStyle name="20% - Accent6 3 4 2" xfId="398" xr:uid="{00000000-0005-0000-0000-00008A010000}"/>
    <cellStyle name="20% - Accent6 3 4 3" xfId="399" xr:uid="{00000000-0005-0000-0000-00008B010000}"/>
    <cellStyle name="20% - Accent6 3 4_PO09 (REV 7) Taratura ASP HPLC 291116 n°116 Dati 170517" xfId="400" xr:uid="{00000000-0005-0000-0000-00008C010000}"/>
    <cellStyle name="20% - Accent6 3 5" xfId="401" xr:uid="{00000000-0005-0000-0000-00008D010000}"/>
    <cellStyle name="20% - Accent6 3 6" xfId="402" xr:uid="{00000000-0005-0000-0000-00008E010000}"/>
    <cellStyle name="20% - Accent6 3_PO09 (REV 7) Taratura ASP HPLC 291116 n°116 Dati 170517" xfId="403" xr:uid="{00000000-0005-0000-0000-00008F010000}"/>
    <cellStyle name="20% - Accent6 4" xfId="404" xr:uid="{00000000-0005-0000-0000-000090010000}"/>
    <cellStyle name="20% - Accent6_PO09 (REV 7) Taratura ASP HPLC 291116 n°116 Dati 170517" xfId="405" xr:uid="{00000000-0005-0000-0000-000091010000}"/>
    <cellStyle name="20% - Énfasis1" xfId="406" xr:uid="{00000000-0005-0000-0000-000092010000}"/>
    <cellStyle name="20% - Énfasis1 2" xfId="407" xr:uid="{00000000-0005-0000-0000-000093010000}"/>
    <cellStyle name="20% - Énfasis1 2 2" xfId="408" xr:uid="{00000000-0005-0000-0000-000094010000}"/>
    <cellStyle name="20% - Énfasis1 2_PO09 (REV 7) Taratura ASP HPLC 291116 n°116 Dati 170517" xfId="409" xr:uid="{00000000-0005-0000-0000-000095010000}"/>
    <cellStyle name="20% - Énfasis1 3" xfId="410" xr:uid="{00000000-0005-0000-0000-000096010000}"/>
    <cellStyle name="20% - Énfasis1_PO09 (REV 7) Taratura ASP HPLC 291116 n°116 Dati 170517" xfId="411" xr:uid="{00000000-0005-0000-0000-000097010000}"/>
    <cellStyle name="20% - Énfasis2" xfId="412" xr:uid="{00000000-0005-0000-0000-000098010000}"/>
    <cellStyle name="20% - Énfasis2 2" xfId="413" xr:uid="{00000000-0005-0000-0000-000099010000}"/>
    <cellStyle name="20% - Énfasis2 2 2" xfId="414" xr:uid="{00000000-0005-0000-0000-00009A010000}"/>
    <cellStyle name="20% - Énfasis2 2_PO09 (REV 7) Taratura ASP HPLC 291116 n°116 Dati 170517" xfId="415" xr:uid="{00000000-0005-0000-0000-00009B010000}"/>
    <cellStyle name="20% - Énfasis2 3" xfId="416" xr:uid="{00000000-0005-0000-0000-00009C010000}"/>
    <cellStyle name="20% - Énfasis2_PO09 (REV 7) Taratura ASP HPLC 291116 n°116 Dati 170517" xfId="417" xr:uid="{00000000-0005-0000-0000-00009D010000}"/>
    <cellStyle name="20% - Énfasis3" xfId="418" xr:uid="{00000000-0005-0000-0000-00009E010000}"/>
    <cellStyle name="20% - Énfasis3 2" xfId="419" xr:uid="{00000000-0005-0000-0000-00009F010000}"/>
    <cellStyle name="20% - Énfasis3 2 2" xfId="420" xr:uid="{00000000-0005-0000-0000-0000A0010000}"/>
    <cellStyle name="20% - Énfasis3 2_PO09 (REV 7) Taratura ASP HPLC 291116 n°116 Dati 170517" xfId="421" xr:uid="{00000000-0005-0000-0000-0000A1010000}"/>
    <cellStyle name="20% - Énfasis3 3" xfId="422" xr:uid="{00000000-0005-0000-0000-0000A2010000}"/>
    <cellStyle name="20% - Énfasis3_PO09 (REV 7) Taratura ASP HPLC 291116 n°116 Dati 170517" xfId="423" xr:uid="{00000000-0005-0000-0000-0000A3010000}"/>
    <cellStyle name="20% - Énfasis4" xfId="424" xr:uid="{00000000-0005-0000-0000-0000A4010000}"/>
    <cellStyle name="20% - Énfasis4 2" xfId="425" xr:uid="{00000000-0005-0000-0000-0000A5010000}"/>
    <cellStyle name="20% - Énfasis4 2 2" xfId="426" xr:uid="{00000000-0005-0000-0000-0000A6010000}"/>
    <cellStyle name="20% - Énfasis4 2_PO09 (REV 7) Taratura ASP HPLC 291116 n°116 Dati 170517" xfId="427" xr:uid="{00000000-0005-0000-0000-0000A7010000}"/>
    <cellStyle name="20% - Énfasis4 3" xfId="428" xr:uid="{00000000-0005-0000-0000-0000A8010000}"/>
    <cellStyle name="20% - Énfasis4_PO09 (REV 7) Taratura ASP HPLC 291116 n°116 Dati 170517" xfId="429" xr:uid="{00000000-0005-0000-0000-0000A9010000}"/>
    <cellStyle name="20% - Énfasis5" xfId="430" xr:uid="{00000000-0005-0000-0000-0000AA010000}"/>
    <cellStyle name="20% - Énfasis5 2" xfId="431" xr:uid="{00000000-0005-0000-0000-0000AB010000}"/>
    <cellStyle name="20% - Énfasis5 2 2" xfId="432" xr:uid="{00000000-0005-0000-0000-0000AC010000}"/>
    <cellStyle name="20% - Énfasis5 2_PO09 (REV 7) Taratura ASP HPLC 291116 n°116 Dati 170517" xfId="433" xr:uid="{00000000-0005-0000-0000-0000AD010000}"/>
    <cellStyle name="20% - Énfasis5 3" xfId="434" xr:uid="{00000000-0005-0000-0000-0000AE010000}"/>
    <cellStyle name="20% - Énfasis5_PO09 (REV 7) Taratura ASP HPLC 291116 n°116 Dati 170517" xfId="435" xr:uid="{00000000-0005-0000-0000-0000AF010000}"/>
    <cellStyle name="20% - Énfasis6" xfId="436" xr:uid="{00000000-0005-0000-0000-0000B0010000}"/>
    <cellStyle name="20% - Énfasis6 2" xfId="437" xr:uid="{00000000-0005-0000-0000-0000B1010000}"/>
    <cellStyle name="20% - Énfasis6 2 2" xfId="438" xr:uid="{00000000-0005-0000-0000-0000B2010000}"/>
    <cellStyle name="20% - Énfasis6 2_PO09 (REV 7) Taratura ASP HPLC 291116 n°116 Dati 170517" xfId="439" xr:uid="{00000000-0005-0000-0000-0000B3010000}"/>
    <cellStyle name="20% - Énfasis6 3" xfId="440" xr:uid="{00000000-0005-0000-0000-0000B4010000}"/>
    <cellStyle name="20% - Énfasis6_PO09 (REV 7) Taratura ASP HPLC 291116 n°116 Dati 170517" xfId="441" xr:uid="{00000000-0005-0000-0000-0000B5010000}"/>
    <cellStyle name="40% - Accent1" xfId="442" xr:uid="{00000000-0005-0000-0000-0000B6010000}"/>
    <cellStyle name="40% - Accent1 2" xfId="443" xr:uid="{00000000-0005-0000-0000-0000B7010000}"/>
    <cellStyle name="40% - Accent1 2 2" xfId="444" xr:uid="{00000000-0005-0000-0000-0000B8010000}"/>
    <cellStyle name="40% - Accent1 2 2 2" xfId="445" xr:uid="{00000000-0005-0000-0000-0000B9010000}"/>
    <cellStyle name="40% - Accent1 2 2 2 2" xfId="446" xr:uid="{00000000-0005-0000-0000-0000BA010000}"/>
    <cellStyle name="40% - Accent1 2 2 2 2 2" xfId="447" xr:uid="{00000000-0005-0000-0000-0000BB010000}"/>
    <cellStyle name="40% - Accent1 2 2 2 2 3" xfId="448" xr:uid="{00000000-0005-0000-0000-0000BC010000}"/>
    <cellStyle name="40% - Accent1 2 2 2 2_PO09 (REV 7) Taratura ASP HPLC 291116 n°116 Dati 170517" xfId="449" xr:uid="{00000000-0005-0000-0000-0000BD010000}"/>
    <cellStyle name="40% - Accent1 2 2 2 3" xfId="450" xr:uid="{00000000-0005-0000-0000-0000BE010000}"/>
    <cellStyle name="40% - Accent1 2 2 2 4" xfId="451" xr:uid="{00000000-0005-0000-0000-0000BF010000}"/>
    <cellStyle name="40% - Accent1 2 2 2_PO09 (REV 7) Taratura ASP HPLC 291116 n°116 Dati 170517" xfId="452" xr:uid="{00000000-0005-0000-0000-0000C0010000}"/>
    <cellStyle name="40% - Accent1 2 2 3" xfId="453" xr:uid="{00000000-0005-0000-0000-0000C1010000}"/>
    <cellStyle name="40% - Accent1 2 2 3 2" xfId="454" xr:uid="{00000000-0005-0000-0000-0000C2010000}"/>
    <cellStyle name="40% - Accent1 2 2 3 3" xfId="455" xr:uid="{00000000-0005-0000-0000-0000C3010000}"/>
    <cellStyle name="40% - Accent1 2 2 3_PO09 (REV 7) Taratura ASP HPLC 291116 n°116 Dati 170517" xfId="456" xr:uid="{00000000-0005-0000-0000-0000C4010000}"/>
    <cellStyle name="40% - Accent1 2 2 4" xfId="457" xr:uid="{00000000-0005-0000-0000-0000C5010000}"/>
    <cellStyle name="40% - Accent1 2 2 5" xfId="458" xr:uid="{00000000-0005-0000-0000-0000C6010000}"/>
    <cellStyle name="40% - Accent1 2 2_PO09 (REV 7) Taratura ASP HPLC 291116 n°116 Dati 170517" xfId="459" xr:uid="{00000000-0005-0000-0000-0000C7010000}"/>
    <cellStyle name="40% - Accent1 2 3" xfId="460" xr:uid="{00000000-0005-0000-0000-0000C8010000}"/>
    <cellStyle name="40% - Accent1 2 3 2" xfId="461" xr:uid="{00000000-0005-0000-0000-0000C9010000}"/>
    <cellStyle name="40% - Accent1 2 3 2 2" xfId="462" xr:uid="{00000000-0005-0000-0000-0000CA010000}"/>
    <cellStyle name="40% - Accent1 2 3 2 3" xfId="463" xr:uid="{00000000-0005-0000-0000-0000CB010000}"/>
    <cellStyle name="40% - Accent1 2 3 2_PO09 (REV 7) Taratura ASP HPLC 291116 n°116 Dati 170517" xfId="464" xr:uid="{00000000-0005-0000-0000-0000CC010000}"/>
    <cellStyle name="40% - Accent1 2 3 3" xfId="465" xr:uid="{00000000-0005-0000-0000-0000CD010000}"/>
    <cellStyle name="40% - Accent1 2 3 4" xfId="466" xr:uid="{00000000-0005-0000-0000-0000CE010000}"/>
    <cellStyle name="40% - Accent1 2 3_PO09 (REV 7) Taratura ASP HPLC 291116 n°116 Dati 170517" xfId="467" xr:uid="{00000000-0005-0000-0000-0000CF010000}"/>
    <cellStyle name="40% - Accent1 2 4" xfId="468" xr:uid="{00000000-0005-0000-0000-0000D0010000}"/>
    <cellStyle name="40% - Accent1 2 4 2" xfId="469" xr:uid="{00000000-0005-0000-0000-0000D1010000}"/>
    <cellStyle name="40% - Accent1 2 4 3" xfId="470" xr:uid="{00000000-0005-0000-0000-0000D2010000}"/>
    <cellStyle name="40% - Accent1 2 4_PO09 (REV 7) Taratura ASP HPLC 291116 n°116 Dati 170517" xfId="471" xr:uid="{00000000-0005-0000-0000-0000D3010000}"/>
    <cellStyle name="40% - Accent1 2 5" xfId="472" xr:uid="{00000000-0005-0000-0000-0000D4010000}"/>
    <cellStyle name="40% - Accent1 2 6" xfId="473" xr:uid="{00000000-0005-0000-0000-0000D5010000}"/>
    <cellStyle name="40% - Accent1 2_PO09 (REV 7) Taratura ASP HPLC 291116 n°116 Dati 170517" xfId="474" xr:uid="{00000000-0005-0000-0000-0000D6010000}"/>
    <cellStyle name="40% - Accent1 3" xfId="475" xr:uid="{00000000-0005-0000-0000-0000D7010000}"/>
    <cellStyle name="40% - Accent1 3 2" xfId="476" xr:uid="{00000000-0005-0000-0000-0000D8010000}"/>
    <cellStyle name="40% - Accent1 3 2 2" xfId="477" xr:uid="{00000000-0005-0000-0000-0000D9010000}"/>
    <cellStyle name="40% - Accent1 3 2 2 2" xfId="478" xr:uid="{00000000-0005-0000-0000-0000DA010000}"/>
    <cellStyle name="40% - Accent1 3 2 2 2 2" xfId="479" xr:uid="{00000000-0005-0000-0000-0000DB010000}"/>
    <cellStyle name="40% - Accent1 3 2 2 2 3" xfId="480" xr:uid="{00000000-0005-0000-0000-0000DC010000}"/>
    <cellStyle name="40% - Accent1 3 2 2 2_PO09 (REV 7) Taratura ASP HPLC 291116 n°116 Dati 170517" xfId="481" xr:uid="{00000000-0005-0000-0000-0000DD010000}"/>
    <cellStyle name="40% - Accent1 3 2 2 3" xfId="482" xr:uid="{00000000-0005-0000-0000-0000DE010000}"/>
    <cellStyle name="40% - Accent1 3 2 2 4" xfId="483" xr:uid="{00000000-0005-0000-0000-0000DF010000}"/>
    <cellStyle name="40% - Accent1 3 2 2_PO09 (REV 7) Taratura ASP HPLC 291116 n°116 Dati 170517" xfId="484" xr:uid="{00000000-0005-0000-0000-0000E0010000}"/>
    <cellStyle name="40% - Accent1 3 2 3" xfId="485" xr:uid="{00000000-0005-0000-0000-0000E1010000}"/>
    <cellStyle name="40% - Accent1 3 2 3 2" xfId="486" xr:uid="{00000000-0005-0000-0000-0000E2010000}"/>
    <cellStyle name="40% - Accent1 3 2 3 3" xfId="487" xr:uid="{00000000-0005-0000-0000-0000E3010000}"/>
    <cellStyle name="40% - Accent1 3 2 3_PO09 (REV 7) Taratura ASP HPLC 291116 n°116 Dati 170517" xfId="488" xr:uid="{00000000-0005-0000-0000-0000E4010000}"/>
    <cellStyle name="40% - Accent1 3 2 4" xfId="489" xr:uid="{00000000-0005-0000-0000-0000E5010000}"/>
    <cellStyle name="40% - Accent1 3 2 5" xfId="490" xr:uid="{00000000-0005-0000-0000-0000E6010000}"/>
    <cellStyle name="40% - Accent1 3 2_PO09 (REV 7) Taratura ASP HPLC 291116 n°116 Dati 170517" xfId="491" xr:uid="{00000000-0005-0000-0000-0000E7010000}"/>
    <cellStyle name="40% - Accent1 3 3" xfId="492" xr:uid="{00000000-0005-0000-0000-0000E8010000}"/>
    <cellStyle name="40% - Accent1 3 3 2" xfId="493" xr:uid="{00000000-0005-0000-0000-0000E9010000}"/>
    <cellStyle name="40% - Accent1 3 3 2 2" xfId="494" xr:uid="{00000000-0005-0000-0000-0000EA010000}"/>
    <cellStyle name="40% - Accent1 3 3 2 3" xfId="495" xr:uid="{00000000-0005-0000-0000-0000EB010000}"/>
    <cellStyle name="40% - Accent1 3 3 2_PO09 (REV 7) Taratura ASP HPLC 291116 n°116 Dati 170517" xfId="496" xr:uid="{00000000-0005-0000-0000-0000EC010000}"/>
    <cellStyle name="40% - Accent1 3 3 3" xfId="497" xr:uid="{00000000-0005-0000-0000-0000ED010000}"/>
    <cellStyle name="40% - Accent1 3 3 4" xfId="498" xr:uid="{00000000-0005-0000-0000-0000EE010000}"/>
    <cellStyle name="40% - Accent1 3 3_PO09 (REV 7) Taratura ASP HPLC 291116 n°116 Dati 170517" xfId="499" xr:uid="{00000000-0005-0000-0000-0000EF010000}"/>
    <cellStyle name="40% - Accent1 3 4" xfId="500" xr:uid="{00000000-0005-0000-0000-0000F0010000}"/>
    <cellStyle name="40% - Accent1 3 4 2" xfId="501" xr:uid="{00000000-0005-0000-0000-0000F1010000}"/>
    <cellStyle name="40% - Accent1 3 4 3" xfId="502" xr:uid="{00000000-0005-0000-0000-0000F2010000}"/>
    <cellStyle name="40% - Accent1 3 4_PO09 (REV 7) Taratura ASP HPLC 291116 n°116 Dati 170517" xfId="503" xr:uid="{00000000-0005-0000-0000-0000F3010000}"/>
    <cellStyle name="40% - Accent1 3 5" xfId="504" xr:uid="{00000000-0005-0000-0000-0000F4010000}"/>
    <cellStyle name="40% - Accent1 3 6" xfId="505" xr:uid="{00000000-0005-0000-0000-0000F5010000}"/>
    <cellStyle name="40% - Accent1 3_PO09 (REV 7) Taratura ASP HPLC 291116 n°116 Dati 170517" xfId="506" xr:uid="{00000000-0005-0000-0000-0000F6010000}"/>
    <cellStyle name="40% - Accent1 4" xfId="507" xr:uid="{00000000-0005-0000-0000-0000F7010000}"/>
    <cellStyle name="40% - Accent1_PO09 (REV 7) Taratura ASP HPLC 291116 n°116 Dati 170517" xfId="508" xr:uid="{00000000-0005-0000-0000-0000F8010000}"/>
    <cellStyle name="40% - Accent2" xfId="509" xr:uid="{00000000-0005-0000-0000-0000F9010000}"/>
    <cellStyle name="40% - Accent2 2" xfId="510" xr:uid="{00000000-0005-0000-0000-0000FA010000}"/>
    <cellStyle name="40% - Accent2 2 2" xfId="511" xr:uid="{00000000-0005-0000-0000-0000FB010000}"/>
    <cellStyle name="40% - Accent2 2 2 2" xfId="512" xr:uid="{00000000-0005-0000-0000-0000FC010000}"/>
    <cellStyle name="40% - Accent2 2 2 2 2" xfId="513" xr:uid="{00000000-0005-0000-0000-0000FD010000}"/>
    <cellStyle name="40% - Accent2 2 2 2 2 2" xfId="514" xr:uid="{00000000-0005-0000-0000-0000FE010000}"/>
    <cellStyle name="40% - Accent2 2 2 2 2 3" xfId="515" xr:uid="{00000000-0005-0000-0000-0000FF010000}"/>
    <cellStyle name="40% - Accent2 2 2 2 2_PO09 (REV 7) Taratura ASP HPLC 291116 n°116 Dati 170517" xfId="516" xr:uid="{00000000-0005-0000-0000-000000020000}"/>
    <cellStyle name="40% - Accent2 2 2 2 3" xfId="517" xr:uid="{00000000-0005-0000-0000-000001020000}"/>
    <cellStyle name="40% - Accent2 2 2 2 4" xfId="518" xr:uid="{00000000-0005-0000-0000-000002020000}"/>
    <cellStyle name="40% - Accent2 2 2 2_PO09 (REV 7) Taratura ASP HPLC 291116 n°116 Dati 170517" xfId="519" xr:uid="{00000000-0005-0000-0000-000003020000}"/>
    <cellStyle name="40% - Accent2 2 2 3" xfId="520" xr:uid="{00000000-0005-0000-0000-000004020000}"/>
    <cellStyle name="40% - Accent2 2 2 3 2" xfId="521" xr:uid="{00000000-0005-0000-0000-000005020000}"/>
    <cellStyle name="40% - Accent2 2 2 3 3" xfId="522" xr:uid="{00000000-0005-0000-0000-000006020000}"/>
    <cellStyle name="40% - Accent2 2 2 3_PO09 (REV 7) Taratura ASP HPLC 291116 n°116 Dati 170517" xfId="523" xr:uid="{00000000-0005-0000-0000-000007020000}"/>
    <cellStyle name="40% - Accent2 2 2 4" xfId="524" xr:uid="{00000000-0005-0000-0000-000008020000}"/>
    <cellStyle name="40% - Accent2 2 2 5" xfId="525" xr:uid="{00000000-0005-0000-0000-000009020000}"/>
    <cellStyle name="40% - Accent2 2 2_PO09 (REV 7) Taratura ASP HPLC 291116 n°116 Dati 170517" xfId="526" xr:uid="{00000000-0005-0000-0000-00000A020000}"/>
    <cellStyle name="40% - Accent2 2 3" xfId="527" xr:uid="{00000000-0005-0000-0000-00000B020000}"/>
    <cellStyle name="40% - Accent2 2 3 2" xfId="528" xr:uid="{00000000-0005-0000-0000-00000C020000}"/>
    <cellStyle name="40% - Accent2 2 3 2 2" xfId="529" xr:uid="{00000000-0005-0000-0000-00000D020000}"/>
    <cellStyle name="40% - Accent2 2 3 2 3" xfId="530" xr:uid="{00000000-0005-0000-0000-00000E020000}"/>
    <cellStyle name="40% - Accent2 2 3 2_PO09 (REV 7) Taratura ASP HPLC 291116 n°116 Dati 170517" xfId="531" xr:uid="{00000000-0005-0000-0000-00000F020000}"/>
    <cellStyle name="40% - Accent2 2 3 3" xfId="532" xr:uid="{00000000-0005-0000-0000-000010020000}"/>
    <cellStyle name="40% - Accent2 2 3 4" xfId="533" xr:uid="{00000000-0005-0000-0000-000011020000}"/>
    <cellStyle name="40% - Accent2 2 3_PO09 (REV 7) Taratura ASP HPLC 291116 n°116 Dati 170517" xfId="534" xr:uid="{00000000-0005-0000-0000-000012020000}"/>
    <cellStyle name="40% - Accent2 2 4" xfId="535" xr:uid="{00000000-0005-0000-0000-000013020000}"/>
    <cellStyle name="40% - Accent2 2 4 2" xfId="536" xr:uid="{00000000-0005-0000-0000-000014020000}"/>
    <cellStyle name="40% - Accent2 2 4 3" xfId="537" xr:uid="{00000000-0005-0000-0000-000015020000}"/>
    <cellStyle name="40% - Accent2 2 4_PO09 (REV 7) Taratura ASP HPLC 291116 n°116 Dati 170517" xfId="538" xr:uid="{00000000-0005-0000-0000-000016020000}"/>
    <cellStyle name="40% - Accent2 2 5" xfId="539" xr:uid="{00000000-0005-0000-0000-000017020000}"/>
    <cellStyle name="40% - Accent2 2 6" xfId="540" xr:uid="{00000000-0005-0000-0000-000018020000}"/>
    <cellStyle name="40% - Accent2 2_PO09 (REV 7) Taratura ASP HPLC 291116 n°116 Dati 170517" xfId="541" xr:uid="{00000000-0005-0000-0000-000019020000}"/>
    <cellStyle name="40% - Accent2 3" xfId="542" xr:uid="{00000000-0005-0000-0000-00001A020000}"/>
    <cellStyle name="40% - Accent2 3 2" xfId="543" xr:uid="{00000000-0005-0000-0000-00001B020000}"/>
    <cellStyle name="40% - Accent2 3 2 2" xfId="544" xr:uid="{00000000-0005-0000-0000-00001C020000}"/>
    <cellStyle name="40% - Accent2 3 2 2 2" xfId="545" xr:uid="{00000000-0005-0000-0000-00001D020000}"/>
    <cellStyle name="40% - Accent2 3 2 2 2 2" xfId="546" xr:uid="{00000000-0005-0000-0000-00001E020000}"/>
    <cellStyle name="40% - Accent2 3 2 2 2 3" xfId="547" xr:uid="{00000000-0005-0000-0000-00001F020000}"/>
    <cellStyle name="40% - Accent2 3 2 2 2_PO09 (REV 7) Taratura ASP HPLC 291116 n°116 Dati 170517" xfId="548" xr:uid="{00000000-0005-0000-0000-000020020000}"/>
    <cellStyle name="40% - Accent2 3 2 2 3" xfId="549" xr:uid="{00000000-0005-0000-0000-000021020000}"/>
    <cellStyle name="40% - Accent2 3 2 2 4" xfId="550" xr:uid="{00000000-0005-0000-0000-000022020000}"/>
    <cellStyle name="40% - Accent2 3 2 2_PO09 (REV 7) Taratura ASP HPLC 291116 n°116 Dati 170517" xfId="551" xr:uid="{00000000-0005-0000-0000-000023020000}"/>
    <cellStyle name="40% - Accent2 3 2 3" xfId="552" xr:uid="{00000000-0005-0000-0000-000024020000}"/>
    <cellStyle name="40% - Accent2 3 2 3 2" xfId="553" xr:uid="{00000000-0005-0000-0000-000025020000}"/>
    <cellStyle name="40% - Accent2 3 2 3 3" xfId="554" xr:uid="{00000000-0005-0000-0000-000026020000}"/>
    <cellStyle name="40% - Accent2 3 2 3_PO09 (REV 7) Taratura ASP HPLC 291116 n°116 Dati 170517" xfId="555" xr:uid="{00000000-0005-0000-0000-000027020000}"/>
    <cellStyle name="40% - Accent2 3 2 4" xfId="556" xr:uid="{00000000-0005-0000-0000-000028020000}"/>
    <cellStyle name="40% - Accent2 3 2 5" xfId="557" xr:uid="{00000000-0005-0000-0000-000029020000}"/>
    <cellStyle name="40% - Accent2 3 2_PO09 (REV 7) Taratura ASP HPLC 291116 n°116 Dati 170517" xfId="558" xr:uid="{00000000-0005-0000-0000-00002A020000}"/>
    <cellStyle name="40% - Accent2 3 3" xfId="559" xr:uid="{00000000-0005-0000-0000-00002B020000}"/>
    <cellStyle name="40% - Accent2 3 3 2" xfId="560" xr:uid="{00000000-0005-0000-0000-00002C020000}"/>
    <cellStyle name="40% - Accent2 3 3 2 2" xfId="561" xr:uid="{00000000-0005-0000-0000-00002D020000}"/>
    <cellStyle name="40% - Accent2 3 3 2 3" xfId="562" xr:uid="{00000000-0005-0000-0000-00002E020000}"/>
    <cellStyle name="40% - Accent2 3 3 2_PO09 (REV 7) Taratura ASP HPLC 291116 n°116 Dati 170517" xfId="563" xr:uid="{00000000-0005-0000-0000-00002F020000}"/>
    <cellStyle name="40% - Accent2 3 3 3" xfId="564" xr:uid="{00000000-0005-0000-0000-000030020000}"/>
    <cellStyle name="40% - Accent2 3 3 4" xfId="565" xr:uid="{00000000-0005-0000-0000-000031020000}"/>
    <cellStyle name="40% - Accent2 3 3_PO09 (REV 7) Taratura ASP HPLC 291116 n°116 Dati 170517" xfId="566" xr:uid="{00000000-0005-0000-0000-000032020000}"/>
    <cellStyle name="40% - Accent2 3 4" xfId="567" xr:uid="{00000000-0005-0000-0000-000033020000}"/>
    <cellStyle name="40% - Accent2 3 4 2" xfId="568" xr:uid="{00000000-0005-0000-0000-000034020000}"/>
    <cellStyle name="40% - Accent2 3 4 3" xfId="569" xr:uid="{00000000-0005-0000-0000-000035020000}"/>
    <cellStyle name="40% - Accent2 3 4_PO09 (REV 7) Taratura ASP HPLC 291116 n°116 Dati 170517" xfId="570" xr:uid="{00000000-0005-0000-0000-000036020000}"/>
    <cellStyle name="40% - Accent2 3 5" xfId="571" xr:uid="{00000000-0005-0000-0000-000037020000}"/>
    <cellStyle name="40% - Accent2 3 6" xfId="572" xr:uid="{00000000-0005-0000-0000-000038020000}"/>
    <cellStyle name="40% - Accent2 3_PO09 (REV 7) Taratura ASP HPLC 291116 n°116 Dati 170517" xfId="573" xr:uid="{00000000-0005-0000-0000-000039020000}"/>
    <cellStyle name="40% - Accent2 4" xfId="574" xr:uid="{00000000-0005-0000-0000-00003A020000}"/>
    <cellStyle name="40% - Accent2_PO09 (REV 7) Taratura ASP HPLC 291116 n°116 Dati 170517" xfId="575" xr:uid="{00000000-0005-0000-0000-00003B020000}"/>
    <cellStyle name="40% - Accent3" xfId="576" xr:uid="{00000000-0005-0000-0000-00003C020000}"/>
    <cellStyle name="40% - Accent3 2" xfId="577" xr:uid="{00000000-0005-0000-0000-00003D020000}"/>
    <cellStyle name="40% - Accent3 2 2" xfId="578" xr:uid="{00000000-0005-0000-0000-00003E020000}"/>
    <cellStyle name="40% - Accent3 2 2 2" xfId="579" xr:uid="{00000000-0005-0000-0000-00003F020000}"/>
    <cellStyle name="40% - Accent3 2 2 2 2" xfId="580" xr:uid="{00000000-0005-0000-0000-000040020000}"/>
    <cellStyle name="40% - Accent3 2 2 2 2 2" xfId="581" xr:uid="{00000000-0005-0000-0000-000041020000}"/>
    <cellStyle name="40% - Accent3 2 2 2 2 3" xfId="582" xr:uid="{00000000-0005-0000-0000-000042020000}"/>
    <cellStyle name="40% - Accent3 2 2 2 2_PO09 (REV 7) Taratura ASP HPLC 291116 n°116 Dati 170517" xfId="583" xr:uid="{00000000-0005-0000-0000-000043020000}"/>
    <cellStyle name="40% - Accent3 2 2 2 3" xfId="584" xr:uid="{00000000-0005-0000-0000-000044020000}"/>
    <cellStyle name="40% - Accent3 2 2 2 4" xfId="585" xr:uid="{00000000-0005-0000-0000-000045020000}"/>
    <cellStyle name="40% - Accent3 2 2 2_PO09 (REV 7) Taratura ASP HPLC 291116 n°116 Dati 170517" xfId="586" xr:uid="{00000000-0005-0000-0000-000046020000}"/>
    <cellStyle name="40% - Accent3 2 2 3" xfId="587" xr:uid="{00000000-0005-0000-0000-000047020000}"/>
    <cellStyle name="40% - Accent3 2 2 3 2" xfId="588" xr:uid="{00000000-0005-0000-0000-000048020000}"/>
    <cellStyle name="40% - Accent3 2 2 3 3" xfId="589" xr:uid="{00000000-0005-0000-0000-000049020000}"/>
    <cellStyle name="40% - Accent3 2 2 3_PO09 (REV 7) Taratura ASP HPLC 291116 n°116 Dati 170517" xfId="590" xr:uid="{00000000-0005-0000-0000-00004A020000}"/>
    <cellStyle name="40% - Accent3 2 2 4" xfId="591" xr:uid="{00000000-0005-0000-0000-00004B020000}"/>
    <cellStyle name="40% - Accent3 2 2 5" xfId="592" xr:uid="{00000000-0005-0000-0000-00004C020000}"/>
    <cellStyle name="40% - Accent3 2 2_PO09 (REV 7) Taratura ASP HPLC 291116 n°116 Dati 170517" xfId="593" xr:uid="{00000000-0005-0000-0000-00004D020000}"/>
    <cellStyle name="40% - Accent3 2 3" xfId="594" xr:uid="{00000000-0005-0000-0000-00004E020000}"/>
    <cellStyle name="40% - Accent3 2 3 2" xfId="595" xr:uid="{00000000-0005-0000-0000-00004F020000}"/>
    <cellStyle name="40% - Accent3 2 3 2 2" xfId="596" xr:uid="{00000000-0005-0000-0000-000050020000}"/>
    <cellStyle name="40% - Accent3 2 3 2 3" xfId="597" xr:uid="{00000000-0005-0000-0000-000051020000}"/>
    <cellStyle name="40% - Accent3 2 3 2_PO09 (REV 7) Taratura ASP HPLC 291116 n°116 Dati 170517" xfId="598" xr:uid="{00000000-0005-0000-0000-000052020000}"/>
    <cellStyle name="40% - Accent3 2 3 3" xfId="599" xr:uid="{00000000-0005-0000-0000-000053020000}"/>
    <cellStyle name="40% - Accent3 2 3 4" xfId="600" xr:uid="{00000000-0005-0000-0000-000054020000}"/>
    <cellStyle name="40% - Accent3 2 3_PO09 (REV 7) Taratura ASP HPLC 291116 n°116 Dati 170517" xfId="601" xr:uid="{00000000-0005-0000-0000-000055020000}"/>
    <cellStyle name="40% - Accent3 2 4" xfId="602" xr:uid="{00000000-0005-0000-0000-000056020000}"/>
    <cellStyle name="40% - Accent3 2 4 2" xfId="603" xr:uid="{00000000-0005-0000-0000-000057020000}"/>
    <cellStyle name="40% - Accent3 2 4 3" xfId="604" xr:uid="{00000000-0005-0000-0000-000058020000}"/>
    <cellStyle name="40% - Accent3 2 4_PO09 (REV 7) Taratura ASP HPLC 291116 n°116 Dati 170517" xfId="605" xr:uid="{00000000-0005-0000-0000-000059020000}"/>
    <cellStyle name="40% - Accent3 2 5" xfId="606" xr:uid="{00000000-0005-0000-0000-00005A020000}"/>
    <cellStyle name="40% - Accent3 2 6" xfId="607" xr:uid="{00000000-0005-0000-0000-00005B020000}"/>
    <cellStyle name="40% - Accent3 2_PO09 (REV 7) Taratura ASP HPLC 291116 n°116 Dati 170517" xfId="608" xr:uid="{00000000-0005-0000-0000-00005C020000}"/>
    <cellStyle name="40% - Accent3 3" xfId="609" xr:uid="{00000000-0005-0000-0000-00005D020000}"/>
    <cellStyle name="40% - Accent3 3 2" xfId="610" xr:uid="{00000000-0005-0000-0000-00005E020000}"/>
    <cellStyle name="40% - Accent3 3 2 2" xfId="611" xr:uid="{00000000-0005-0000-0000-00005F020000}"/>
    <cellStyle name="40% - Accent3 3 2 2 2" xfId="612" xr:uid="{00000000-0005-0000-0000-000060020000}"/>
    <cellStyle name="40% - Accent3 3 2 2 2 2" xfId="613" xr:uid="{00000000-0005-0000-0000-000061020000}"/>
    <cellStyle name="40% - Accent3 3 2 2 2 3" xfId="614" xr:uid="{00000000-0005-0000-0000-000062020000}"/>
    <cellStyle name="40% - Accent3 3 2 2 2_PO09 (REV 7) Taratura ASP HPLC 291116 n°116 Dati 170517" xfId="615" xr:uid="{00000000-0005-0000-0000-000063020000}"/>
    <cellStyle name="40% - Accent3 3 2 2 3" xfId="616" xr:uid="{00000000-0005-0000-0000-000064020000}"/>
    <cellStyle name="40% - Accent3 3 2 2 4" xfId="617" xr:uid="{00000000-0005-0000-0000-000065020000}"/>
    <cellStyle name="40% - Accent3 3 2 2_PO09 (REV 7) Taratura ASP HPLC 291116 n°116 Dati 170517" xfId="618" xr:uid="{00000000-0005-0000-0000-000066020000}"/>
    <cellStyle name="40% - Accent3 3 2 3" xfId="619" xr:uid="{00000000-0005-0000-0000-000067020000}"/>
    <cellStyle name="40% - Accent3 3 2 3 2" xfId="620" xr:uid="{00000000-0005-0000-0000-000068020000}"/>
    <cellStyle name="40% - Accent3 3 2 3 3" xfId="621" xr:uid="{00000000-0005-0000-0000-000069020000}"/>
    <cellStyle name="40% - Accent3 3 2 3_PO09 (REV 7) Taratura ASP HPLC 291116 n°116 Dati 170517" xfId="622" xr:uid="{00000000-0005-0000-0000-00006A020000}"/>
    <cellStyle name="40% - Accent3 3 2 4" xfId="623" xr:uid="{00000000-0005-0000-0000-00006B020000}"/>
    <cellStyle name="40% - Accent3 3 2 5" xfId="624" xr:uid="{00000000-0005-0000-0000-00006C020000}"/>
    <cellStyle name="40% - Accent3 3 2_PO09 (REV 7) Taratura ASP HPLC 291116 n°116 Dati 170517" xfId="625" xr:uid="{00000000-0005-0000-0000-00006D020000}"/>
    <cellStyle name="40% - Accent3 3 3" xfId="626" xr:uid="{00000000-0005-0000-0000-00006E020000}"/>
    <cellStyle name="40% - Accent3 3 3 2" xfId="627" xr:uid="{00000000-0005-0000-0000-00006F020000}"/>
    <cellStyle name="40% - Accent3 3 3 2 2" xfId="628" xr:uid="{00000000-0005-0000-0000-000070020000}"/>
    <cellStyle name="40% - Accent3 3 3 2 3" xfId="629" xr:uid="{00000000-0005-0000-0000-000071020000}"/>
    <cellStyle name="40% - Accent3 3 3 2_PO09 (REV 7) Taratura ASP HPLC 291116 n°116 Dati 170517" xfId="630" xr:uid="{00000000-0005-0000-0000-000072020000}"/>
    <cellStyle name="40% - Accent3 3 3 3" xfId="631" xr:uid="{00000000-0005-0000-0000-000073020000}"/>
    <cellStyle name="40% - Accent3 3 3 4" xfId="632" xr:uid="{00000000-0005-0000-0000-000074020000}"/>
    <cellStyle name="40% - Accent3 3 3_PO09 (REV 7) Taratura ASP HPLC 291116 n°116 Dati 170517" xfId="633" xr:uid="{00000000-0005-0000-0000-000075020000}"/>
    <cellStyle name="40% - Accent3 3 4" xfId="634" xr:uid="{00000000-0005-0000-0000-000076020000}"/>
    <cellStyle name="40% - Accent3 3 4 2" xfId="635" xr:uid="{00000000-0005-0000-0000-000077020000}"/>
    <cellStyle name="40% - Accent3 3 4 3" xfId="636" xr:uid="{00000000-0005-0000-0000-000078020000}"/>
    <cellStyle name="40% - Accent3 3 4_PO09 (REV 7) Taratura ASP HPLC 291116 n°116 Dati 170517" xfId="637" xr:uid="{00000000-0005-0000-0000-000079020000}"/>
    <cellStyle name="40% - Accent3 3 5" xfId="638" xr:uid="{00000000-0005-0000-0000-00007A020000}"/>
    <cellStyle name="40% - Accent3 3 6" xfId="639" xr:uid="{00000000-0005-0000-0000-00007B020000}"/>
    <cellStyle name="40% - Accent3 3_PO09 (REV 7) Taratura ASP HPLC 291116 n°116 Dati 170517" xfId="640" xr:uid="{00000000-0005-0000-0000-00007C020000}"/>
    <cellStyle name="40% - Accent3 4" xfId="641" xr:uid="{00000000-0005-0000-0000-00007D020000}"/>
    <cellStyle name="40% - Accent3_PO09 (REV 7) Taratura ASP HPLC 291116 n°116 Dati 170517" xfId="642" xr:uid="{00000000-0005-0000-0000-00007E020000}"/>
    <cellStyle name="40% - Accent4" xfId="643" xr:uid="{00000000-0005-0000-0000-00007F020000}"/>
    <cellStyle name="40% - Accent4 2" xfId="644" xr:uid="{00000000-0005-0000-0000-000080020000}"/>
    <cellStyle name="40% - Accent4 2 2" xfId="645" xr:uid="{00000000-0005-0000-0000-000081020000}"/>
    <cellStyle name="40% - Accent4 2 2 2" xfId="646" xr:uid="{00000000-0005-0000-0000-000082020000}"/>
    <cellStyle name="40% - Accent4 2 2 2 2" xfId="647" xr:uid="{00000000-0005-0000-0000-000083020000}"/>
    <cellStyle name="40% - Accent4 2 2 2 2 2" xfId="648" xr:uid="{00000000-0005-0000-0000-000084020000}"/>
    <cellStyle name="40% - Accent4 2 2 2 2 3" xfId="649" xr:uid="{00000000-0005-0000-0000-000085020000}"/>
    <cellStyle name="40% - Accent4 2 2 2 2_PO09 (REV 7) Taratura ASP HPLC 291116 n°116 Dati 170517" xfId="650" xr:uid="{00000000-0005-0000-0000-000086020000}"/>
    <cellStyle name="40% - Accent4 2 2 2 3" xfId="651" xr:uid="{00000000-0005-0000-0000-000087020000}"/>
    <cellStyle name="40% - Accent4 2 2 2 4" xfId="652" xr:uid="{00000000-0005-0000-0000-000088020000}"/>
    <cellStyle name="40% - Accent4 2 2 2_PO09 (REV 7) Taratura ASP HPLC 291116 n°116 Dati 170517" xfId="653" xr:uid="{00000000-0005-0000-0000-000089020000}"/>
    <cellStyle name="40% - Accent4 2 2 3" xfId="654" xr:uid="{00000000-0005-0000-0000-00008A020000}"/>
    <cellStyle name="40% - Accent4 2 2 3 2" xfId="655" xr:uid="{00000000-0005-0000-0000-00008B020000}"/>
    <cellStyle name="40% - Accent4 2 2 3 3" xfId="656" xr:uid="{00000000-0005-0000-0000-00008C020000}"/>
    <cellStyle name="40% - Accent4 2 2 3_PO09 (REV 7) Taratura ASP HPLC 291116 n°116 Dati 170517" xfId="657" xr:uid="{00000000-0005-0000-0000-00008D020000}"/>
    <cellStyle name="40% - Accent4 2 2 4" xfId="658" xr:uid="{00000000-0005-0000-0000-00008E020000}"/>
    <cellStyle name="40% - Accent4 2 2 5" xfId="659" xr:uid="{00000000-0005-0000-0000-00008F020000}"/>
    <cellStyle name="40% - Accent4 2 2_PO09 (REV 7) Taratura ASP HPLC 291116 n°116 Dati 170517" xfId="660" xr:uid="{00000000-0005-0000-0000-000090020000}"/>
    <cellStyle name="40% - Accent4 2 3" xfId="661" xr:uid="{00000000-0005-0000-0000-000091020000}"/>
    <cellStyle name="40% - Accent4 2 3 2" xfId="662" xr:uid="{00000000-0005-0000-0000-000092020000}"/>
    <cellStyle name="40% - Accent4 2 3 2 2" xfId="663" xr:uid="{00000000-0005-0000-0000-000093020000}"/>
    <cellStyle name="40% - Accent4 2 3 2 3" xfId="664" xr:uid="{00000000-0005-0000-0000-000094020000}"/>
    <cellStyle name="40% - Accent4 2 3 2_PO09 (REV 7) Taratura ASP HPLC 291116 n°116 Dati 170517" xfId="665" xr:uid="{00000000-0005-0000-0000-000095020000}"/>
    <cellStyle name="40% - Accent4 2 3 3" xfId="666" xr:uid="{00000000-0005-0000-0000-000096020000}"/>
    <cellStyle name="40% - Accent4 2 3 4" xfId="667" xr:uid="{00000000-0005-0000-0000-000097020000}"/>
    <cellStyle name="40% - Accent4 2 3_PO09 (REV 7) Taratura ASP HPLC 291116 n°116 Dati 170517" xfId="668" xr:uid="{00000000-0005-0000-0000-000098020000}"/>
    <cellStyle name="40% - Accent4 2 4" xfId="669" xr:uid="{00000000-0005-0000-0000-000099020000}"/>
    <cellStyle name="40% - Accent4 2 4 2" xfId="670" xr:uid="{00000000-0005-0000-0000-00009A020000}"/>
    <cellStyle name="40% - Accent4 2 4 3" xfId="671" xr:uid="{00000000-0005-0000-0000-00009B020000}"/>
    <cellStyle name="40% - Accent4 2 4_PO09 (REV 7) Taratura ASP HPLC 291116 n°116 Dati 170517" xfId="672" xr:uid="{00000000-0005-0000-0000-00009C020000}"/>
    <cellStyle name="40% - Accent4 2 5" xfId="673" xr:uid="{00000000-0005-0000-0000-00009D020000}"/>
    <cellStyle name="40% - Accent4 2 6" xfId="674" xr:uid="{00000000-0005-0000-0000-00009E020000}"/>
    <cellStyle name="40% - Accent4 2_PO09 (REV 7) Taratura ASP HPLC 291116 n°116 Dati 170517" xfId="675" xr:uid="{00000000-0005-0000-0000-00009F020000}"/>
    <cellStyle name="40% - Accent4 3" xfId="676" xr:uid="{00000000-0005-0000-0000-0000A0020000}"/>
    <cellStyle name="40% - Accent4 3 2" xfId="677" xr:uid="{00000000-0005-0000-0000-0000A1020000}"/>
    <cellStyle name="40% - Accent4 3 2 2" xfId="678" xr:uid="{00000000-0005-0000-0000-0000A2020000}"/>
    <cellStyle name="40% - Accent4 3 2 2 2" xfId="679" xr:uid="{00000000-0005-0000-0000-0000A3020000}"/>
    <cellStyle name="40% - Accent4 3 2 2 2 2" xfId="680" xr:uid="{00000000-0005-0000-0000-0000A4020000}"/>
    <cellStyle name="40% - Accent4 3 2 2 2 3" xfId="681" xr:uid="{00000000-0005-0000-0000-0000A5020000}"/>
    <cellStyle name="40% - Accent4 3 2 2 2_PO09 (REV 7) Taratura ASP HPLC 291116 n°116 Dati 170517" xfId="682" xr:uid="{00000000-0005-0000-0000-0000A6020000}"/>
    <cellStyle name="40% - Accent4 3 2 2 3" xfId="683" xr:uid="{00000000-0005-0000-0000-0000A7020000}"/>
    <cellStyle name="40% - Accent4 3 2 2 4" xfId="684" xr:uid="{00000000-0005-0000-0000-0000A8020000}"/>
    <cellStyle name="40% - Accent4 3 2 2_PO09 (REV 7) Taratura ASP HPLC 291116 n°116 Dati 170517" xfId="685" xr:uid="{00000000-0005-0000-0000-0000A9020000}"/>
    <cellStyle name="40% - Accent4 3 2 3" xfId="686" xr:uid="{00000000-0005-0000-0000-0000AA020000}"/>
    <cellStyle name="40% - Accent4 3 2 3 2" xfId="687" xr:uid="{00000000-0005-0000-0000-0000AB020000}"/>
    <cellStyle name="40% - Accent4 3 2 3 3" xfId="688" xr:uid="{00000000-0005-0000-0000-0000AC020000}"/>
    <cellStyle name="40% - Accent4 3 2 3_PO09 (REV 7) Taratura ASP HPLC 291116 n°116 Dati 170517" xfId="689" xr:uid="{00000000-0005-0000-0000-0000AD020000}"/>
    <cellStyle name="40% - Accent4 3 2 4" xfId="690" xr:uid="{00000000-0005-0000-0000-0000AE020000}"/>
    <cellStyle name="40% - Accent4 3 2 5" xfId="691" xr:uid="{00000000-0005-0000-0000-0000AF020000}"/>
    <cellStyle name="40% - Accent4 3 2_PO09 (REV 7) Taratura ASP HPLC 291116 n°116 Dati 170517" xfId="692" xr:uid="{00000000-0005-0000-0000-0000B0020000}"/>
    <cellStyle name="40% - Accent4 3 3" xfId="693" xr:uid="{00000000-0005-0000-0000-0000B1020000}"/>
    <cellStyle name="40% - Accent4 3 3 2" xfId="694" xr:uid="{00000000-0005-0000-0000-0000B2020000}"/>
    <cellStyle name="40% - Accent4 3 3 2 2" xfId="695" xr:uid="{00000000-0005-0000-0000-0000B3020000}"/>
    <cellStyle name="40% - Accent4 3 3 2 3" xfId="696" xr:uid="{00000000-0005-0000-0000-0000B4020000}"/>
    <cellStyle name="40% - Accent4 3 3 2_PO09 (REV 7) Taratura ASP HPLC 291116 n°116 Dati 170517" xfId="697" xr:uid="{00000000-0005-0000-0000-0000B5020000}"/>
    <cellStyle name="40% - Accent4 3 3 3" xfId="698" xr:uid="{00000000-0005-0000-0000-0000B6020000}"/>
    <cellStyle name="40% - Accent4 3 3 4" xfId="699" xr:uid="{00000000-0005-0000-0000-0000B7020000}"/>
    <cellStyle name="40% - Accent4 3 3_PO09 (REV 7) Taratura ASP HPLC 291116 n°116 Dati 170517" xfId="700" xr:uid="{00000000-0005-0000-0000-0000B8020000}"/>
    <cellStyle name="40% - Accent4 3 4" xfId="701" xr:uid="{00000000-0005-0000-0000-0000B9020000}"/>
    <cellStyle name="40% - Accent4 3 4 2" xfId="702" xr:uid="{00000000-0005-0000-0000-0000BA020000}"/>
    <cellStyle name="40% - Accent4 3 4 3" xfId="703" xr:uid="{00000000-0005-0000-0000-0000BB020000}"/>
    <cellStyle name="40% - Accent4 3 4_PO09 (REV 7) Taratura ASP HPLC 291116 n°116 Dati 170517" xfId="704" xr:uid="{00000000-0005-0000-0000-0000BC020000}"/>
    <cellStyle name="40% - Accent4 3 5" xfId="705" xr:uid="{00000000-0005-0000-0000-0000BD020000}"/>
    <cellStyle name="40% - Accent4 3 6" xfId="706" xr:uid="{00000000-0005-0000-0000-0000BE020000}"/>
    <cellStyle name="40% - Accent4 3_PO09 (REV 7) Taratura ASP HPLC 291116 n°116 Dati 170517" xfId="707" xr:uid="{00000000-0005-0000-0000-0000BF020000}"/>
    <cellStyle name="40% - Accent4 4" xfId="708" xr:uid="{00000000-0005-0000-0000-0000C0020000}"/>
    <cellStyle name="40% - Accent4_PO09 (REV 7) Taratura ASP HPLC 291116 n°116 Dati 170517" xfId="709" xr:uid="{00000000-0005-0000-0000-0000C1020000}"/>
    <cellStyle name="40% - Accent5" xfId="710" xr:uid="{00000000-0005-0000-0000-0000C2020000}"/>
    <cellStyle name="40% - Accent5 2" xfId="711" xr:uid="{00000000-0005-0000-0000-0000C3020000}"/>
    <cellStyle name="40% - Accent5 2 2" xfId="712" xr:uid="{00000000-0005-0000-0000-0000C4020000}"/>
    <cellStyle name="40% - Accent5 2 2 2" xfId="713" xr:uid="{00000000-0005-0000-0000-0000C5020000}"/>
    <cellStyle name="40% - Accent5 2 2 2 2" xfId="714" xr:uid="{00000000-0005-0000-0000-0000C6020000}"/>
    <cellStyle name="40% - Accent5 2 2 2 2 2" xfId="715" xr:uid="{00000000-0005-0000-0000-0000C7020000}"/>
    <cellStyle name="40% - Accent5 2 2 2 2 3" xfId="716" xr:uid="{00000000-0005-0000-0000-0000C8020000}"/>
    <cellStyle name="40% - Accent5 2 2 2 2_PO09 (REV 7) Taratura ASP HPLC 291116 n°116 Dati 170517" xfId="717" xr:uid="{00000000-0005-0000-0000-0000C9020000}"/>
    <cellStyle name="40% - Accent5 2 2 2 3" xfId="718" xr:uid="{00000000-0005-0000-0000-0000CA020000}"/>
    <cellStyle name="40% - Accent5 2 2 2 4" xfId="719" xr:uid="{00000000-0005-0000-0000-0000CB020000}"/>
    <cellStyle name="40% - Accent5 2 2 2_PO09 (REV 7) Taratura ASP HPLC 291116 n°116 Dati 170517" xfId="720" xr:uid="{00000000-0005-0000-0000-0000CC020000}"/>
    <cellStyle name="40% - Accent5 2 2 3" xfId="721" xr:uid="{00000000-0005-0000-0000-0000CD020000}"/>
    <cellStyle name="40% - Accent5 2 2 3 2" xfId="722" xr:uid="{00000000-0005-0000-0000-0000CE020000}"/>
    <cellStyle name="40% - Accent5 2 2 3 3" xfId="723" xr:uid="{00000000-0005-0000-0000-0000CF020000}"/>
    <cellStyle name="40% - Accent5 2 2 3_PO09 (REV 7) Taratura ASP HPLC 291116 n°116 Dati 170517" xfId="724" xr:uid="{00000000-0005-0000-0000-0000D0020000}"/>
    <cellStyle name="40% - Accent5 2 2 4" xfId="725" xr:uid="{00000000-0005-0000-0000-0000D1020000}"/>
    <cellStyle name="40% - Accent5 2 2 5" xfId="726" xr:uid="{00000000-0005-0000-0000-0000D2020000}"/>
    <cellStyle name="40% - Accent5 2 2_PO09 (REV 7) Taratura ASP HPLC 291116 n°116 Dati 170517" xfId="727" xr:uid="{00000000-0005-0000-0000-0000D3020000}"/>
    <cellStyle name="40% - Accent5 2 3" xfId="728" xr:uid="{00000000-0005-0000-0000-0000D4020000}"/>
    <cellStyle name="40% - Accent5 2 3 2" xfId="729" xr:uid="{00000000-0005-0000-0000-0000D5020000}"/>
    <cellStyle name="40% - Accent5 2 3 2 2" xfId="730" xr:uid="{00000000-0005-0000-0000-0000D6020000}"/>
    <cellStyle name="40% - Accent5 2 3 2 3" xfId="731" xr:uid="{00000000-0005-0000-0000-0000D7020000}"/>
    <cellStyle name="40% - Accent5 2 3 2_PO09 (REV 7) Taratura ASP HPLC 291116 n°116 Dati 170517" xfId="732" xr:uid="{00000000-0005-0000-0000-0000D8020000}"/>
    <cellStyle name="40% - Accent5 2 3 3" xfId="733" xr:uid="{00000000-0005-0000-0000-0000D9020000}"/>
    <cellStyle name="40% - Accent5 2 3 4" xfId="734" xr:uid="{00000000-0005-0000-0000-0000DA020000}"/>
    <cellStyle name="40% - Accent5 2 3_PO09 (REV 7) Taratura ASP HPLC 291116 n°116 Dati 170517" xfId="735" xr:uid="{00000000-0005-0000-0000-0000DB020000}"/>
    <cellStyle name="40% - Accent5 2 4" xfId="736" xr:uid="{00000000-0005-0000-0000-0000DC020000}"/>
    <cellStyle name="40% - Accent5 2 4 2" xfId="737" xr:uid="{00000000-0005-0000-0000-0000DD020000}"/>
    <cellStyle name="40% - Accent5 2 4 3" xfId="738" xr:uid="{00000000-0005-0000-0000-0000DE020000}"/>
    <cellStyle name="40% - Accent5 2 4_PO09 (REV 7) Taratura ASP HPLC 291116 n°116 Dati 170517" xfId="739" xr:uid="{00000000-0005-0000-0000-0000DF020000}"/>
    <cellStyle name="40% - Accent5 2 5" xfId="740" xr:uid="{00000000-0005-0000-0000-0000E0020000}"/>
    <cellStyle name="40% - Accent5 2 6" xfId="741" xr:uid="{00000000-0005-0000-0000-0000E1020000}"/>
    <cellStyle name="40% - Accent5 2_PO09 (REV 7) Taratura ASP HPLC 291116 n°116 Dati 170517" xfId="742" xr:uid="{00000000-0005-0000-0000-0000E2020000}"/>
    <cellStyle name="40% - Accent5 3" xfId="743" xr:uid="{00000000-0005-0000-0000-0000E3020000}"/>
    <cellStyle name="40% - Accent5 3 2" xfId="744" xr:uid="{00000000-0005-0000-0000-0000E4020000}"/>
    <cellStyle name="40% - Accent5 3 2 2" xfId="745" xr:uid="{00000000-0005-0000-0000-0000E5020000}"/>
    <cellStyle name="40% - Accent5 3 2 2 2" xfId="746" xr:uid="{00000000-0005-0000-0000-0000E6020000}"/>
    <cellStyle name="40% - Accent5 3 2 2 2 2" xfId="747" xr:uid="{00000000-0005-0000-0000-0000E7020000}"/>
    <cellStyle name="40% - Accent5 3 2 2 2 3" xfId="748" xr:uid="{00000000-0005-0000-0000-0000E8020000}"/>
    <cellStyle name="40% - Accent5 3 2 2 2_PO09 (REV 7) Taratura ASP HPLC 291116 n°116 Dati 170517" xfId="749" xr:uid="{00000000-0005-0000-0000-0000E9020000}"/>
    <cellStyle name="40% - Accent5 3 2 2 3" xfId="750" xr:uid="{00000000-0005-0000-0000-0000EA020000}"/>
    <cellStyle name="40% - Accent5 3 2 2 4" xfId="751" xr:uid="{00000000-0005-0000-0000-0000EB020000}"/>
    <cellStyle name="40% - Accent5 3 2 2_PO09 (REV 7) Taratura ASP HPLC 291116 n°116 Dati 170517" xfId="752" xr:uid="{00000000-0005-0000-0000-0000EC020000}"/>
    <cellStyle name="40% - Accent5 3 2 3" xfId="753" xr:uid="{00000000-0005-0000-0000-0000ED020000}"/>
    <cellStyle name="40% - Accent5 3 2 3 2" xfId="754" xr:uid="{00000000-0005-0000-0000-0000EE020000}"/>
    <cellStyle name="40% - Accent5 3 2 3 3" xfId="755" xr:uid="{00000000-0005-0000-0000-0000EF020000}"/>
    <cellStyle name="40% - Accent5 3 2 3_PO09 (REV 7) Taratura ASP HPLC 291116 n°116 Dati 170517" xfId="756" xr:uid="{00000000-0005-0000-0000-0000F0020000}"/>
    <cellStyle name="40% - Accent5 3 2 4" xfId="757" xr:uid="{00000000-0005-0000-0000-0000F1020000}"/>
    <cellStyle name="40% - Accent5 3 2 5" xfId="758" xr:uid="{00000000-0005-0000-0000-0000F2020000}"/>
    <cellStyle name="40% - Accent5 3 2_PO09 (REV 7) Taratura ASP HPLC 291116 n°116 Dati 170517" xfId="759" xr:uid="{00000000-0005-0000-0000-0000F3020000}"/>
    <cellStyle name="40% - Accent5 3 3" xfId="760" xr:uid="{00000000-0005-0000-0000-0000F4020000}"/>
    <cellStyle name="40% - Accent5 3 3 2" xfId="761" xr:uid="{00000000-0005-0000-0000-0000F5020000}"/>
    <cellStyle name="40% - Accent5 3 3 2 2" xfId="762" xr:uid="{00000000-0005-0000-0000-0000F6020000}"/>
    <cellStyle name="40% - Accent5 3 3 2 3" xfId="763" xr:uid="{00000000-0005-0000-0000-0000F7020000}"/>
    <cellStyle name="40% - Accent5 3 3 2_PO09 (REV 7) Taratura ASP HPLC 291116 n°116 Dati 170517" xfId="764" xr:uid="{00000000-0005-0000-0000-0000F8020000}"/>
    <cellStyle name="40% - Accent5 3 3 3" xfId="765" xr:uid="{00000000-0005-0000-0000-0000F9020000}"/>
    <cellStyle name="40% - Accent5 3 3 4" xfId="766" xr:uid="{00000000-0005-0000-0000-0000FA020000}"/>
    <cellStyle name="40% - Accent5 3 3_PO09 (REV 7) Taratura ASP HPLC 291116 n°116 Dati 170517" xfId="767" xr:uid="{00000000-0005-0000-0000-0000FB020000}"/>
    <cellStyle name="40% - Accent5 3 4" xfId="768" xr:uid="{00000000-0005-0000-0000-0000FC020000}"/>
    <cellStyle name="40% - Accent5 3 4 2" xfId="769" xr:uid="{00000000-0005-0000-0000-0000FD020000}"/>
    <cellStyle name="40% - Accent5 3 4 3" xfId="770" xr:uid="{00000000-0005-0000-0000-0000FE020000}"/>
    <cellStyle name="40% - Accent5 3 4_PO09 (REV 7) Taratura ASP HPLC 291116 n°116 Dati 170517" xfId="771" xr:uid="{00000000-0005-0000-0000-0000FF020000}"/>
    <cellStyle name="40% - Accent5 3 5" xfId="772" xr:uid="{00000000-0005-0000-0000-000000030000}"/>
    <cellStyle name="40% - Accent5 3 6" xfId="773" xr:uid="{00000000-0005-0000-0000-000001030000}"/>
    <cellStyle name="40% - Accent5 3_PO09 (REV 7) Taratura ASP HPLC 291116 n°116 Dati 170517" xfId="774" xr:uid="{00000000-0005-0000-0000-000002030000}"/>
    <cellStyle name="40% - Accent5 4" xfId="775" xr:uid="{00000000-0005-0000-0000-000003030000}"/>
    <cellStyle name="40% - Accent5_PO09 (REV 7) Taratura ASP HPLC 291116 n°116 Dati 170517" xfId="776" xr:uid="{00000000-0005-0000-0000-000004030000}"/>
    <cellStyle name="40% - Accent6" xfId="777" xr:uid="{00000000-0005-0000-0000-000005030000}"/>
    <cellStyle name="40% - Accent6 2" xfId="778" xr:uid="{00000000-0005-0000-0000-000006030000}"/>
    <cellStyle name="40% - Accent6 2 2" xfId="779" xr:uid="{00000000-0005-0000-0000-000007030000}"/>
    <cellStyle name="40% - Accent6 2 2 2" xfId="780" xr:uid="{00000000-0005-0000-0000-000008030000}"/>
    <cellStyle name="40% - Accent6 2 2 2 2" xfId="781" xr:uid="{00000000-0005-0000-0000-000009030000}"/>
    <cellStyle name="40% - Accent6 2 2 2 2 2" xfId="782" xr:uid="{00000000-0005-0000-0000-00000A030000}"/>
    <cellStyle name="40% - Accent6 2 2 2 2 3" xfId="783" xr:uid="{00000000-0005-0000-0000-00000B030000}"/>
    <cellStyle name="40% - Accent6 2 2 2 2_PO09 (REV 7) Taratura ASP HPLC 291116 n°116 Dati 170517" xfId="784" xr:uid="{00000000-0005-0000-0000-00000C030000}"/>
    <cellStyle name="40% - Accent6 2 2 2 3" xfId="785" xr:uid="{00000000-0005-0000-0000-00000D030000}"/>
    <cellStyle name="40% - Accent6 2 2 2 4" xfId="786" xr:uid="{00000000-0005-0000-0000-00000E030000}"/>
    <cellStyle name="40% - Accent6 2 2 2_PO09 (REV 7) Taratura ASP HPLC 291116 n°116 Dati 170517" xfId="787" xr:uid="{00000000-0005-0000-0000-00000F030000}"/>
    <cellStyle name="40% - Accent6 2 2 3" xfId="788" xr:uid="{00000000-0005-0000-0000-000010030000}"/>
    <cellStyle name="40% - Accent6 2 2 3 2" xfId="789" xr:uid="{00000000-0005-0000-0000-000011030000}"/>
    <cellStyle name="40% - Accent6 2 2 3 3" xfId="790" xr:uid="{00000000-0005-0000-0000-000012030000}"/>
    <cellStyle name="40% - Accent6 2 2 3_PO09 (REV 7) Taratura ASP HPLC 291116 n°116 Dati 170517" xfId="791" xr:uid="{00000000-0005-0000-0000-000013030000}"/>
    <cellStyle name="40% - Accent6 2 2 4" xfId="792" xr:uid="{00000000-0005-0000-0000-000014030000}"/>
    <cellStyle name="40% - Accent6 2 2 5" xfId="793" xr:uid="{00000000-0005-0000-0000-000015030000}"/>
    <cellStyle name="40% - Accent6 2 2_PO09 (REV 7) Taratura ASP HPLC 291116 n°116 Dati 170517" xfId="794" xr:uid="{00000000-0005-0000-0000-000016030000}"/>
    <cellStyle name="40% - Accent6 2 3" xfId="795" xr:uid="{00000000-0005-0000-0000-000017030000}"/>
    <cellStyle name="40% - Accent6 2 3 2" xfId="796" xr:uid="{00000000-0005-0000-0000-000018030000}"/>
    <cellStyle name="40% - Accent6 2 3 2 2" xfId="797" xr:uid="{00000000-0005-0000-0000-000019030000}"/>
    <cellStyle name="40% - Accent6 2 3 2 3" xfId="798" xr:uid="{00000000-0005-0000-0000-00001A030000}"/>
    <cellStyle name="40% - Accent6 2 3 2_PO09 (REV 7) Taratura ASP HPLC 291116 n°116 Dati 170517" xfId="799" xr:uid="{00000000-0005-0000-0000-00001B030000}"/>
    <cellStyle name="40% - Accent6 2 3 3" xfId="800" xr:uid="{00000000-0005-0000-0000-00001C030000}"/>
    <cellStyle name="40% - Accent6 2 3 4" xfId="801" xr:uid="{00000000-0005-0000-0000-00001D030000}"/>
    <cellStyle name="40% - Accent6 2 3_PO09 (REV 7) Taratura ASP HPLC 291116 n°116 Dati 170517" xfId="802" xr:uid="{00000000-0005-0000-0000-00001E030000}"/>
    <cellStyle name="40% - Accent6 2 4" xfId="803" xr:uid="{00000000-0005-0000-0000-00001F030000}"/>
    <cellStyle name="40% - Accent6 2 4 2" xfId="804" xr:uid="{00000000-0005-0000-0000-000020030000}"/>
    <cellStyle name="40% - Accent6 2 4 3" xfId="805" xr:uid="{00000000-0005-0000-0000-000021030000}"/>
    <cellStyle name="40% - Accent6 2 4_PO09 (REV 7) Taratura ASP HPLC 291116 n°116 Dati 170517" xfId="806" xr:uid="{00000000-0005-0000-0000-000022030000}"/>
    <cellStyle name="40% - Accent6 2 5" xfId="807" xr:uid="{00000000-0005-0000-0000-000023030000}"/>
    <cellStyle name="40% - Accent6 2 6" xfId="808" xr:uid="{00000000-0005-0000-0000-000024030000}"/>
    <cellStyle name="40% - Accent6 2_PO09 (REV 7) Taratura ASP HPLC 291116 n°116 Dati 170517" xfId="809" xr:uid="{00000000-0005-0000-0000-000025030000}"/>
    <cellStyle name="40% - Accent6 3" xfId="810" xr:uid="{00000000-0005-0000-0000-000026030000}"/>
    <cellStyle name="40% - Accent6 3 2" xfId="811" xr:uid="{00000000-0005-0000-0000-000027030000}"/>
    <cellStyle name="40% - Accent6 3 2 2" xfId="812" xr:uid="{00000000-0005-0000-0000-000028030000}"/>
    <cellStyle name="40% - Accent6 3 2 2 2" xfId="813" xr:uid="{00000000-0005-0000-0000-000029030000}"/>
    <cellStyle name="40% - Accent6 3 2 2 2 2" xfId="814" xr:uid="{00000000-0005-0000-0000-00002A030000}"/>
    <cellStyle name="40% - Accent6 3 2 2 2 3" xfId="815" xr:uid="{00000000-0005-0000-0000-00002B030000}"/>
    <cellStyle name="40% - Accent6 3 2 2 2_PO09 (REV 7) Taratura ASP HPLC 291116 n°116 Dati 170517" xfId="816" xr:uid="{00000000-0005-0000-0000-00002C030000}"/>
    <cellStyle name="40% - Accent6 3 2 2 3" xfId="817" xr:uid="{00000000-0005-0000-0000-00002D030000}"/>
    <cellStyle name="40% - Accent6 3 2 2 4" xfId="818" xr:uid="{00000000-0005-0000-0000-00002E030000}"/>
    <cellStyle name="40% - Accent6 3 2 2_PO09 (REV 7) Taratura ASP HPLC 291116 n°116 Dati 170517" xfId="819" xr:uid="{00000000-0005-0000-0000-00002F030000}"/>
    <cellStyle name="40% - Accent6 3 2 3" xfId="820" xr:uid="{00000000-0005-0000-0000-000030030000}"/>
    <cellStyle name="40% - Accent6 3 2 3 2" xfId="821" xr:uid="{00000000-0005-0000-0000-000031030000}"/>
    <cellStyle name="40% - Accent6 3 2 3 3" xfId="822" xr:uid="{00000000-0005-0000-0000-000032030000}"/>
    <cellStyle name="40% - Accent6 3 2 3_PO09 (REV 7) Taratura ASP HPLC 291116 n°116 Dati 170517" xfId="823" xr:uid="{00000000-0005-0000-0000-000033030000}"/>
    <cellStyle name="40% - Accent6 3 2 4" xfId="824" xr:uid="{00000000-0005-0000-0000-000034030000}"/>
    <cellStyle name="40% - Accent6 3 2 5" xfId="825" xr:uid="{00000000-0005-0000-0000-000035030000}"/>
    <cellStyle name="40% - Accent6 3 2_PO09 (REV 7) Taratura ASP HPLC 291116 n°116 Dati 170517" xfId="826" xr:uid="{00000000-0005-0000-0000-000036030000}"/>
    <cellStyle name="40% - Accent6 3 3" xfId="827" xr:uid="{00000000-0005-0000-0000-000037030000}"/>
    <cellStyle name="40% - Accent6 3 3 2" xfId="828" xr:uid="{00000000-0005-0000-0000-000038030000}"/>
    <cellStyle name="40% - Accent6 3 3 2 2" xfId="829" xr:uid="{00000000-0005-0000-0000-000039030000}"/>
    <cellStyle name="40% - Accent6 3 3 2 3" xfId="830" xr:uid="{00000000-0005-0000-0000-00003A030000}"/>
    <cellStyle name="40% - Accent6 3 3 2_PO09 (REV 7) Taratura ASP HPLC 291116 n°116 Dati 170517" xfId="831" xr:uid="{00000000-0005-0000-0000-00003B030000}"/>
    <cellStyle name="40% - Accent6 3 3 3" xfId="832" xr:uid="{00000000-0005-0000-0000-00003C030000}"/>
    <cellStyle name="40% - Accent6 3 3 4" xfId="833" xr:uid="{00000000-0005-0000-0000-00003D030000}"/>
    <cellStyle name="40% - Accent6 3 3_PO09 (REV 7) Taratura ASP HPLC 291116 n°116 Dati 170517" xfId="834" xr:uid="{00000000-0005-0000-0000-00003E030000}"/>
    <cellStyle name="40% - Accent6 3 4" xfId="835" xr:uid="{00000000-0005-0000-0000-00003F030000}"/>
    <cellStyle name="40% - Accent6 3 4 2" xfId="836" xr:uid="{00000000-0005-0000-0000-000040030000}"/>
    <cellStyle name="40% - Accent6 3 4 3" xfId="837" xr:uid="{00000000-0005-0000-0000-000041030000}"/>
    <cellStyle name="40% - Accent6 3 4_PO09 (REV 7) Taratura ASP HPLC 291116 n°116 Dati 170517" xfId="838" xr:uid="{00000000-0005-0000-0000-000042030000}"/>
    <cellStyle name="40% - Accent6 3 5" xfId="839" xr:uid="{00000000-0005-0000-0000-000043030000}"/>
    <cellStyle name="40% - Accent6 3 6" xfId="840" xr:uid="{00000000-0005-0000-0000-000044030000}"/>
    <cellStyle name="40% - Accent6 3_PO09 (REV 7) Taratura ASP HPLC 291116 n°116 Dati 170517" xfId="841" xr:uid="{00000000-0005-0000-0000-000045030000}"/>
    <cellStyle name="40% - Accent6 4" xfId="842" xr:uid="{00000000-0005-0000-0000-000046030000}"/>
    <cellStyle name="40% - Accent6_PO09 (REV 7) Taratura ASP HPLC 291116 n°116 Dati 170517" xfId="843" xr:uid="{00000000-0005-0000-0000-000047030000}"/>
    <cellStyle name="40% - Énfasis1" xfId="844" xr:uid="{00000000-0005-0000-0000-000048030000}"/>
    <cellStyle name="40% - Énfasis1 2" xfId="845" xr:uid="{00000000-0005-0000-0000-000049030000}"/>
    <cellStyle name="40% - Énfasis1 2 2" xfId="846" xr:uid="{00000000-0005-0000-0000-00004A030000}"/>
    <cellStyle name="40% - Énfasis1 2_PO09 (REV 7) Taratura ASP HPLC 291116 n°116 Dati 170517" xfId="847" xr:uid="{00000000-0005-0000-0000-00004B030000}"/>
    <cellStyle name="40% - Énfasis1 3" xfId="848" xr:uid="{00000000-0005-0000-0000-00004C030000}"/>
    <cellStyle name="40% - Énfasis1_PO09 (REV 7) Taratura ASP HPLC 291116 n°116 Dati 170517" xfId="849" xr:uid="{00000000-0005-0000-0000-00004D030000}"/>
    <cellStyle name="40% - Énfasis2" xfId="850" xr:uid="{00000000-0005-0000-0000-00004E030000}"/>
    <cellStyle name="40% - Énfasis2 2" xfId="851" xr:uid="{00000000-0005-0000-0000-00004F030000}"/>
    <cellStyle name="40% - Énfasis2 2 2" xfId="852" xr:uid="{00000000-0005-0000-0000-000050030000}"/>
    <cellStyle name="40% - Énfasis2 2_PO09 (REV 7) Taratura ASP HPLC 291116 n°116 Dati 170517" xfId="853" xr:uid="{00000000-0005-0000-0000-000051030000}"/>
    <cellStyle name="40% - Énfasis2 3" xfId="854" xr:uid="{00000000-0005-0000-0000-000052030000}"/>
    <cellStyle name="40% - Énfasis2_PO09 (REV 7) Taratura ASP HPLC 291116 n°116 Dati 170517" xfId="855" xr:uid="{00000000-0005-0000-0000-000053030000}"/>
    <cellStyle name="40% - Énfasis3" xfId="856" xr:uid="{00000000-0005-0000-0000-000054030000}"/>
    <cellStyle name="40% - Énfasis3 2" xfId="857" xr:uid="{00000000-0005-0000-0000-000055030000}"/>
    <cellStyle name="40% - Énfasis3 2 2" xfId="858" xr:uid="{00000000-0005-0000-0000-000056030000}"/>
    <cellStyle name="40% - Énfasis3 2_PO09 (REV 7) Taratura ASP HPLC 291116 n°116 Dati 170517" xfId="859" xr:uid="{00000000-0005-0000-0000-000057030000}"/>
    <cellStyle name="40% - Énfasis3 3" xfId="860" xr:uid="{00000000-0005-0000-0000-000058030000}"/>
    <cellStyle name="40% - Énfasis3_PO09 (REV 7) Taratura ASP HPLC 291116 n°116 Dati 170517" xfId="861" xr:uid="{00000000-0005-0000-0000-000059030000}"/>
    <cellStyle name="40% - Énfasis4" xfId="862" xr:uid="{00000000-0005-0000-0000-00005A030000}"/>
    <cellStyle name="40% - Énfasis4 2" xfId="863" xr:uid="{00000000-0005-0000-0000-00005B030000}"/>
    <cellStyle name="40% - Énfasis4 2 2" xfId="864" xr:uid="{00000000-0005-0000-0000-00005C030000}"/>
    <cellStyle name="40% - Énfasis4 2_PO09 (REV 7) Taratura ASP HPLC 291116 n°116 Dati 170517" xfId="865" xr:uid="{00000000-0005-0000-0000-00005D030000}"/>
    <cellStyle name="40% - Énfasis4 3" xfId="866" xr:uid="{00000000-0005-0000-0000-00005E030000}"/>
    <cellStyle name="40% - Énfasis4_PO09 (REV 7) Taratura ASP HPLC 291116 n°116 Dati 170517" xfId="867" xr:uid="{00000000-0005-0000-0000-00005F030000}"/>
    <cellStyle name="40% - Énfasis5" xfId="868" xr:uid="{00000000-0005-0000-0000-000060030000}"/>
    <cellStyle name="40% - Énfasis5 2" xfId="869" xr:uid="{00000000-0005-0000-0000-000061030000}"/>
    <cellStyle name="40% - Énfasis5 2 2" xfId="870" xr:uid="{00000000-0005-0000-0000-000062030000}"/>
    <cellStyle name="40% - Énfasis5 2_PO09 (REV 7) Taratura ASP HPLC 291116 n°116 Dati 170517" xfId="871" xr:uid="{00000000-0005-0000-0000-000063030000}"/>
    <cellStyle name="40% - Énfasis5 3" xfId="872" xr:uid="{00000000-0005-0000-0000-000064030000}"/>
    <cellStyle name="40% - Énfasis5_PO09 (REV 7) Taratura ASP HPLC 291116 n°116 Dati 170517" xfId="873" xr:uid="{00000000-0005-0000-0000-000065030000}"/>
    <cellStyle name="40% - Énfasis6" xfId="874" xr:uid="{00000000-0005-0000-0000-000066030000}"/>
    <cellStyle name="40% - Énfasis6 2" xfId="875" xr:uid="{00000000-0005-0000-0000-000067030000}"/>
    <cellStyle name="40% - Énfasis6 2 2" xfId="876" xr:uid="{00000000-0005-0000-0000-000068030000}"/>
    <cellStyle name="40% - Énfasis6 2_PO09 (REV 7) Taratura ASP HPLC 291116 n°116 Dati 170517" xfId="877" xr:uid="{00000000-0005-0000-0000-000069030000}"/>
    <cellStyle name="40% - Énfasis6 3" xfId="878" xr:uid="{00000000-0005-0000-0000-00006A030000}"/>
    <cellStyle name="40% - Énfasis6_PO09 (REV 7) Taratura ASP HPLC 291116 n°116 Dati 170517" xfId="879" xr:uid="{00000000-0005-0000-0000-00006B030000}"/>
    <cellStyle name="60% - Accent1" xfId="880" xr:uid="{00000000-0005-0000-0000-00006C030000}"/>
    <cellStyle name="60% - Accent1 2" xfId="881" xr:uid="{00000000-0005-0000-0000-00006D030000}"/>
    <cellStyle name="60% - Accent1 2 2" xfId="882" xr:uid="{00000000-0005-0000-0000-00006E030000}"/>
    <cellStyle name="60% - Accent2" xfId="883" xr:uid="{00000000-0005-0000-0000-00006F030000}"/>
    <cellStyle name="60% - Accent2 2" xfId="884" xr:uid="{00000000-0005-0000-0000-000070030000}"/>
    <cellStyle name="60% - Accent2 2 2" xfId="885" xr:uid="{00000000-0005-0000-0000-000071030000}"/>
    <cellStyle name="60% - Accent3" xfId="886" xr:uid="{00000000-0005-0000-0000-000072030000}"/>
    <cellStyle name="60% - Accent3 2" xfId="887" xr:uid="{00000000-0005-0000-0000-000073030000}"/>
    <cellStyle name="60% - Accent3 2 2" xfId="888" xr:uid="{00000000-0005-0000-0000-000074030000}"/>
    <cellStyle name="60% - Accent4" xfId="889" xr:uid="{00000000-0005-0000-0000-000075030000}"/>
    <cellStyle name="60% - Accent4 2" xfId="890" xr:uid="{00000000-0005-0000-0000-000076030000}"/>
    <cellStyle name="60% - Accent4 2 2" xfId="891" xr:uid="{00000000-0005-0000-0000-000077030000}"/>
    <cellStyle name="60% - Accent5" xfId="892" xr:uid="{00000000-0005-0000-0000-000078030000}"/>
    <cellStyle name="60% - Accent5 2" xfId="893" xr:uid="{00000000-0005-0000-0000-000079030000}"/>
    <cellStyle name="60% - Accent5 2 2" xfId="894" xr:uid="{00000000-0005-0000-0000-00007A030000}"/>
    <cellStyle name="60% - Accent6" xfId="895" xr:uid="{00000000-0005-0000-0000-00007B030000}"/>
    <cellStyle name="60% - Accent6 2" xfId="896" xr:uid="{00000000-0005-0000-0000-00007C030000}"/>
    <cellStyle name="60% - Accent6 2 2" xfId="897" xr:uid="{00000000-0005-0000-0000-00007D030000}"/>
    <cellStyle name="60% - Énfasis1" xfId="898" xr:uid="{00000000-0005-0000-0000-00007E030000}"/>
    <cellStyle name="60% - Énfasis2" xfId="899" xr:uid="{00000000-0005-0000-0000-00007F030000}"/>
    <cellStyle name="60% - Énfasis3" xfId="900" xr:uid="{00000000-0005-0000-0000-000080030000}"/>
    <cellStyle name="60% - Énfasis4" xfId="901" xr:uid="{00000000-0005-0000-0000-000081030000}"/>
    <cellStyle name="60% - Énfasis5" xfId="902" xr:uid="{00000000-0005-0000-0000-000082030000}"/>
    <cellStyle name="60% - Énfasis6" xfId="903" xr:uid="{00000000-0005-0000-0000-000083030000}"/>
    <cellStyle name="Accent1" xfId="904" xr:uid="{00000000-0005-0000-0000-000084030000}"/>
    <cellStyle name="Accent1 2" xfId="905" xr:uid="{00000000-0005-0000-0000-000085030000}"/>
    <cellStyle name="Accent1 2 2" xfId="906" xr:uid="{00000000-0005-0000-0000-000086030000}"/>
    <cellStyle name="Accent2" xfId="907" xr:uid="{00000000-0005-0000-0000-000087030000}"/>
    <cellStyle name="Accent2 2" xfId="908" xr:uid="{00000000-0005-0000-0000-000088030000}"/>
    <cellStyle name="Accent2 2 2" xfId="909" xr:uid="{00000000-0005-0000-0000-000089030000}"/>
    <cellStyle name="Accent3" xfId="910" xr:uid="{00000000-0005-0000-0000-00008A030000}"/>
    <cellStyle name="Accent3 2" xfId="911" xr:uid="{00000000-0005-0000-0000-00008B030000}"/>
    <cellStyle name="Accent3 2 2" xfId="912" xr:uid="{00000000-0005-0000-0000-00008C030000}"/>
    <cellStyle name="Accent4" xfId="913" xr:uid="{00000000-0005-0000-0000-00008D030000}"/>
    <cellStyle name="Accent4 2" xfId="914" xr:uid="{00000000-0005-0000-0000-00008E030000}"/>
    <cellStyle name="Accent4 2 2" xfId="915" xr:uid="{00000000-0005-0000-0000-00008F030000}"/>
    <cellStyle name="Accent5" xfId="916" xr:uid="{00000000-0005-0000-0000-000090030000}"/>
    <cellStyle name="Accent5 2" xfId="917" xr:uid="{00000000-0005-0000-0000-000091030000}"/>
    <cellStyle name="Accent5 2 2" xfId="918" xr:uid="{00000000-0005-0000-0000-000092030000}"/>
    <cellStyle name="Accent6" xfId="919" xr:uid="{00000000-0005-0000-0000-000093030000}"/>
    <cellStyle name="Accent6 2" xfId="920" xr:uid="{00000000-0005-0000-0000-000094030000}"/>
    <cellStyle name="Accent6 2 2" xfId="921" xr:uid="{00000000-0005-0000-0000-000095030000}"/>
    <cellStyle name="Bad" xfId="922" xr:uid="{00000000-0005-0000-0000-000096030000}"/>
    <cellStyle name="Bad 2" xfId="923" xr:uid="{00000000-0005-0000-0000-000097030000}"/>
    <cellStyle name="Bad 2 2" xfId="924" xr:uid="{00000000-0005-0000-0000-000098030000}"/>
    <cellStyle name="Buena" xfId="925" xr:uid="{00000000-0005-0000-0000-000099030000}"/>
    <cellStyle name="Calculation 2" xfId="926" xr:uid="{00000000-0005-0000-0000-00009A030000}"/>
    <cellStyle name="Cálculo" xfId="927" xr:uid="{00000000-0005-0000-0000-00009B030000}"/>
    <cellStyle name="Celda de comprobación" xfId="928" xr:uid="{00000000-0005-0000-0000-00009C030000}"/>
    <cellStyle name="Celda vinculada" xfId="929" xr:uid="{00000000-0005-0000-0000-00009D030000}"/>
    <cellStyle name="Check Cell 2" xfId="930" xr:uid="{00000000-0005-0000-0000-00009E030000}"/>
    <cellStyle name="Collegamento ipertestuale" xfId="1028" builtinId="8"/>
    <cellStyle name="Encabezado 4" xfId="931" xr:uid="{00000000-0005-0000-0000-0000A0030000}"/>
    <cellStyle name="Énfasis1" xfId="932" xr:uid="{00000000-0005-0000-0000-0000A1030000}"/>
    <cellStyle name="Énfasis2" xfId="933" xr:uid="{00000000-0005-0000-0000-0000A2030000}"/>
    <cellStyle name="Énfasis3" xfId="934" xr:uid="{00000000-0005-0000-0000-0000A3030000}"/>
    <cellStyle name="Énfasis4" xfId="935" xr:uid="{00000000-0005-0000-0000-0000A4030000}"/>
    <cellStyle name="Énfasis5" xfId="936" xr:uid="{00000000-0005-0000-0000-0000A5030000}"/>
    <cellStyle name="Énfasis6" xfId="937" xr:uid="{00000000-0005-0000-0000-0000A6030000}"/>
    <cellStyle name="Entrada" xfId="938" xr:uid="{00000000-0005-0000-0000-0000A7030000}"/>
    <cellStyle name="Explanatory Text" xfId="939" xr:uid="{00000000-0005-0000-0000-0000A8030000}"/>
    <cellStyle name="Explanatory Text 2" xfId="940" xr:uid="{00000000-0005-0000-0000-0000A9030000}"/>
    <cellStyle name="Explanatory Text 2 2" xfId="941" xr:uid="{00000000-0005-0000-0000-0000AA030000}"/>
    <cellStyle name="Good" xfId="942" xr:uid="{00000000-0005-0000-0000-0000AB030000}"/>
    <cellStyle name="Good 2" xfId="943" xr:uid="{00000000-0005-0000-0000-0000AC030000}"/>
    <cellStyle name="Good 2 2" xfId="944" xr:uid="{00000000-0005-0000-0000-0000AD030000}"/>
    <cellStyle name="Heading 1" xfId="945" xr:uid="{00000000-0005-0000-0000-0000AE030000}"/>
    <cellStyle name="Heading 1 2" xfId="946" xr:uid="{00000000-0005-0000-0000-0000AF030000}"/>
    <cellStyle name="Heading 1 2 2" xfId="947" xr:uid="{00000000-0005-0000-0000-0000B0030000}"/>
    <cellStyle name="Heading 2" xfId="948" xr:uid="{00000000-0005-0000-0000-0000B1030000}"/>
    <cellStyle name="Heading 2 2" xfId="949" xr:uid="{00000000-0005-0000-0000-0000B2030000}"/>
    <cellStyle name="Heading 2 2 2" xfId="950" xr:uid="{00000000-0005-0000-0000-0000B3030000}"/>
    <cellStyle name="Heading 3" xfId="951" xr:uid="{00000000-0005-0000-0000-0000B4030000}"/>
    <cellStyle name="Heading 3 2" xfId="952" xr:uid="{00000000-0005-0000-0000-0000B5030000}"/>
    <cellStyle name="Heading 3 2 2" xfId="953" xr:uid="{00000000-0005-0000-0000-0000B6030000}"/>
    <cellStyle name="Heading 4" xfId="954" xr:uid="{00000000-0005-0000-0000-0000B7030000}"/>
    <cellStyle name="Heading 4 2" xfId="955" xr:uid="{00000000-0005-0000-0000-0000B8030000}"/>
    <cellStyle name="Heading 4 2 2" xfId="956" xr:uid="{00000000-0005-0000-0000-0000B9030000}"/>
    <cellStyle name="Incorrecto" xfId="957" xr:uid="{00000000-0005-0000-0000-0000BA030000}"/>
    <cellStyle name="Linked Cell 2" xfId="958" xr:uid="{00000000-0005-0000-0000-0000BB030000}"/>
    <cellStyle name="Neutral" xfId="959" xr:uid="{00000000-0005-0000-0000-0000BC030000}"/>
    <cellStyle name="Neutral 2" xfId="960" xr:uid="{00000000-0005-0000-0000-0000BD030000}"/>
    <cellStyle name="Neutral 2 2" xfId="961" xr:uid="{00000000-0005-0000-0000-0000BE030000}"/>
    <cellStyle name="Normal 2" xfId="962" xr:uid="{00000000-0005-0000-0000-0000BF030000}"/>
    <cellStyle name="Normal 2 2" xfId="963" xr:uid="{00000000-0005-0000-0000-0000C0030000}"/>
    <cellStyle name="Normal 3" xfId="964" xr:uid="{00000000-0005-0000-0000-0000C1030000}"/>
    <cellStyle name="Normal 4" xfId="965" xr:uid="{00000000-0005-0000-0000-0000C2030000}"/>
    <cellStyle name="Normale" xfId="0" builtinId="0"/>
    <cellStyle name="Normale 2" xfId="1" xr:uid="{00000000-0005-0000-0000-0000C4030000}"/>
    <cellStyle name="Normale 2 2" xfId="966" xr:uid="{00000000-0005-0000-0000-0000C5030000}"/>
    <cellStyle name="Normale 3" xfId="2" xr:uid="{00000000-0005-0000-0000-0000C6030000}"/>
    <cellStyle name="Normale 3 2" xfId="967" xr:uid="{00000000-0005-0000-0000-0000C7030000}"/>
    <cellStyle name="Normale 4" xfId="968" xr:uid="{00000000-0005-0000-0000-0000C8030000}"/>
    <cellStyle name="Normale 4 2" xfId="3" xr:uid="{00000000-0005-0000-0000-0000C9030000}"/>
    <cellStyle name="Normale 4 2 2" xfId="969" xr:uid="{00000000-0005-0000-0000-0000CA030000}"/>
    <cellStyle name="Normale 4 2 2 2" xfId="970" xr:uid="{00000000-0005-0000-0000-0000CB030000}"/>
    <cellStyle name="Normale 4 2 2 2 2" xfId="971" xr:uid="{00000000-0005-0000-0000-0000CC030000}"/>
    <cellStyle name="Normale 4 2 2 2 3" xfId="972" xr:uid="{00000000-0005-0000-0000-0000CD030000}"/>
    <cellStyle name="Normale 4 2 2 2_PO09 (REV 7) Taratura ASP HPLC 291116 n°116 Dati 170517" xfId="973" xr:uid="{00000000-0005-0000-0000-0000CE030000}"/>
    <cellStyle name="Normale 4 2 2 3" xfId="974" xr:uid="{00000000-0005-0000-0000-0000CF030000}"/>
    <cellStyle name="Normale 4 2 2 4" xfId="975" xr:uid="{00000000-0005-0000-0000-0000D0030000}"/>
    <cellStyle name="Normale 4 2 2_PO09 (REV 7) Taratura ASP HPLC 291116 n°116 Dati 170517" xfId="976" xr:uid="{00000000-0005-0000-0000-0000D1030000}"/>
    <cellStyle name="Normale 4 2 3" xfId="977" xr:uid="{00000000-0005-0000-0000-0000D2030000}"/>
    <cellStyle name="Normale 4 2 3 2" xfId="978" xr:uid="{00000000-0005-0000-0000-0000D3030000}"/>
    <cellStyle name="Normale 4 2 3 3" xfId="979" xr:uid="{00000000-0005-0000-0000-0000D4030000}"/>
    <cellStyle name="Normale 4 2 3_PO09 (REV 7) Taratura ASP HPLC 291116 n°116 Dati 170517" xfId="980" xr:uid="{00000000-0005-0000-0000-0000D5030000}"/>
    <cellStyle name="Normale 4 2 4" xfId="981" xr:uid="{00000000-0005-0000-0000-0000D6030000}"/>
    <cellStyle name="Normale 4 2 5" xfId="982" xr:uid="{00000000-0005-0000-0000-0000D7030000}"/>
    <cellStyle name="Normale 4 2 6" xfId="983" xr:uid="{00000000-0005-0000-0000-0000D8030000}"/>
    <cellStyle name="Normale 4 2_PO09 (REV 7) Taratura ASP HPLC 291116 n°116 Dati 170517" xfId="984" xr:uid="{00000000-0005-0000-0000-0000D9030000}"/>
    <cellStyle name="Normale 4 3" xfId="985" xr:uid="{00000000-0005-0000-0000-0000DA030000}"/>
    <cellStyle name="Normale 4 3 2" xfId="986" xr:uid="{00000000-0005-0000-0000-0000DB030000}"/>
    <cellStyle name="Normale 4 3 2 2" xfId="987" xr:uid="{00000000-0005-0000-0000-0000DC030000}"/>
    <cellStyle name="Normale 4 3 2 3" xfId="988" xr:uid="{00000000-0005-0000-0000-0000DD030000}"/>
    <cellStyle name="Normale 4 3 2_PO09 (REV 7) Taratura ASP HPLC 291116 n°116 Dati 170517" xfId="989" xr:uid="{00000000-0005-0000-0000-0000DE030000}"/>
    <cellStyle name="Normale 4 3 3" xfId="990" xr:uid="{00000000-0005-0000-0000-0000DF030000}"/>
    <cellStyle name="Normale 4 3 4" xfId="991" xr:uid="{00000000-0005-0000-0000-0000E0030000}"/>
    <cellStyle name="Normale 4 3_PO09 (REV 7) Taratura ASP HPLC 291116 n°116 Dati 170517" xfId="992" xr:uid="{00000000-0005-0000-0000-0000E1030000}"/>
    <cellStyle name="Normale 4 4" xfId="993" xr:uid="{00000000-0005-0000-0000-0000E2030000}"/>
    <cellStyle name="Normale 4 4 2" xfId="994" xr:uid="{00000000-0005-0000-0000-0000E3030000}"/>
    <cellStyle name="Normale 4 4 2 2 2 2" xfId="995" xr:uid="{00000000-0005-0000-0000-0000E4030000}"/>
    <cellStyle name="Normale 4 4 3" xfId="996" xr:uid="{00000000-0005-0000-0000-0000E5030000}"/>
    <cellStyle name="Normale 4 4_PO09 (REV 7) Taratura ASP HPLC 291116 n°116 Dati 170517" xfId="997" xr:uid="{00000000-0005-0000-0000-0000E6030000}"/>
    <cellStyle name="Normale 4 5" xfId="998" xr:uid="{00000000-0005-0000-0000-0000E7030000}"/>
    <cellStyle name="Normale 4 6" xfId="999" xr:uid="{00000000-0005-0000-0000-0000E8030000}"/>
    <cellStyle name="Normale 5" xfId="1000" xr:uid="{00000000-0005-0000-0000-0000E9030000}"/>
    <cellStyle name="Normale 5 2" xfId="1001" xr:uid="{00000000-0005-0000-0000-0000EA030000}"/>
    <cellStyle name="Normale 5_PO09 (REV 7) Taratura ASP HPLC 291116 n°116 Dati 170517" xfId="1002" xr:uid="{00000000-0005-0000-0000-0000EB030000}"/>
    <cellStyle name="Normale 6" xfId="1003" xr:uid="{00000000-0005-0000-0000-0000EC030000}"/>
    <cellStyle name="Normale 6 2" xfId="1004" xr:uid="{00000000-0005-0000-0000-0000ED030000}"/>
    <cellStyle name="Normale 6 3" xfId="1005" xr:uid="{00000000-0005-0000-0000-0000EE030000}"/>
    <cellStyle name="Normale 6_PO09 (REV 7) Taratura ASP HPLC 291116 n°116 Dati 170517" xfId="1006" xr:uid="{00000000-0005-0000-0000-0000EF030000}"/>
    <cellStyle name="Normale 7" xfId="1027" xr:uid="{00000000-0005-0000-0000-0000F0030000}"/>
    <cellStyle name="Notas" xfId="1007" xr:uid="{00000000-0005-0000-0000-0000F1030000}"/>
    <cellStyle name="Notas 2" xfId="1008" xr:uid="{00000000-0005-0000-0000-0000F2030000}"/>
    <cellStyle name="Notas 2 2" xfId="1009" xr:uid="{00000000-0005-0000-0000-0000F3030000}"/>
    <cellStyle name="Notas 2 3" xfId="1010" xr:uid="{00000000-0005-0000-0000-0000F4030000}"/>
    <cellStyle name="Notas 3" xfId="1011" xr:uid="{00000000-0005-0000-0000-0000F5030000}"/>
    <cellStyle name="Note 2" xfId="1012" xr:uid="{00000000-0005-0000-0000-0000F6030000}"/>
    <cellStyle name="Salida" xfId="1013" xr:uid="{00000000-0005-0000-0000-0000F7030000}"/>
    <cellStyle name="Texto de advertencia" xfId="1014" xr:uid="{00000000-0005-0000-0000-0000F8030000}"/>
    <cellStyle name="Texto explicativo" xfId="1015" xr:uid="{00000000-0005-0000-0000-0000F9030000}"/>
    <cellStyle name="Title" xfId="1016" xr:uid="{00000000-0005-0000-0000-0000FA030000}"/>
    <cellStyle name="Title 2" xfId="1017" xr:uid="{00000000-0005-0000-0000-0000FB030000}"/>
    <cellStyle name="Title 2 2" xfId="1018" xr:uid="{00000000-0005-0000-0000-0000FC030000}"/>
    <cellStyle name="Título" xfId="1019" xr:uid="{00000000-0005-0000-0000-0000FD030000}"/>
    <cellStyle name="Título 1" xfId="1020" xr:uid="{00000000-0005-0000-0000-0000FE030000}"/>
    <cellStyle name="Título 2" xfId="1021" xr:uid="{00000000-0005-0000-0000-0000FF030000}"/>
    <cellStyle name="Título 3" xfId="1022" xr:uid="{00000000-0005-0000-0000-000000040000}"/>
    <cellStyle name="Total" xfId="1023" xr:uid="{00000000-0005-0000-0000-000001040000}"/>
    <cellStyle name="Total 2" xfId="1024" xr:uid="{00000000-0005-0000-0000-000002040000}"/>
    <cellStyle name="Total 2 2" xfId="1025" xr:uid="{00000000-0005-0000-0000-000003040000}"/>
    <cellStyle name="Warning Text 2" xfId="1026" xr:uid="{00000000-0005-0000-0000-000004040000}"/>
  </cellStyles>
  <dxfs count="51">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colors>
    <mruColors>
      <color rgb="FFFF33CC"/>
      <color rgb="FFFBD1AF"/>
      <color rgb="FF99FF99"/>
      <color rgb="FFFFFF99"/>
      <color rgb="FFB2B2B2"/>
      <color rgb="FFC1C860"/>
      <color rgb="FF87A9CF"/>
      <color rgb="FFC464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0</xdr:row>
      <xdr:rowOff>0</xdr:rowOff>
    </xdr:from>
    <xdr:to>
      <xdr:col>1</xdr:col>
      <xdr:colOff>638175</xdr:colOff>
      <xdr:row>4</xdr:row>
      <xdr:rowOff>82530</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251" y="0"/>
          <a:ext cx="1885949" cy="8921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89450</xdr:colOff>
      <xdr:row>0</xdr:row>
      <xdr:rowOff>0</xdr:rowOff>
    </xdr:from>
    <xdr:to>
      <xdr:col>1</xdr:col>
      <xdr:colOff>1966318</xdr:colOff>
      <xdr:row>4</xdr:row>
      <xdr:rowOff>163561</xdr:rowOff>
    </xdr:to>
    <xdr:pic>
      <xdr:nvPicPr>
        <xdr:cNvPr id="2" name="Immagin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2026" y="0"/>
          <a:ext cx="1876868" cy="9043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99787</xdr:colOff>
      <xdr:row>0</xdr:row>
      <xdr:rowOff>0</xdr:rowOff>
    </xdr:from>
    <xdr:to>
      <xdr:col>1</xdr:col>
      <xdr:colOff>2438401</xdr:colOff>
      <xdr:row>4</xdr:row>
      <xdr:rowOff>98089</xdr:rowOff>
    </xdr:to>
    <xdr:pic>
      <xdr:nvPicPr>
        <xdr:cNvPr id="2" name="Immagin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5387" y="0"/>
          <a:ext cx="2338614" cy="1126789"/>
        </a:xfrm>
        <a:prstGeom prst="rect">
          <a:avLst/>
        </a:prstGeom>
      </xdr:spPr>
    </xdr:pic>
    <xdr:clientData/>
  </xdr:twoCellAnchor>
  <xdr:twoCellAnchor>
    <xdr:from>
      <xdr:col>1</xdr:col>
      <xdr:colOff>21771</xdr:colOff>
      <xdr:row>7</xdr:row>
      <xdr:rowOff>108856</xdr:rowOff>
    </xdr:from>
    <xdr:to>
      <xdr:col>7</xdr:col>
      <xdr:colOff>10886</xdr:colOff>
      <xdr:row>15</xdr:row>
      <xdr:rowOff>108857</xdr:rowOff>
    </xdr:to>
    <xdr:sp macro="" textlink="">
      <xdr:nvSpPr>
        <xdr:cNvPr id="4" name="CasellaDiTesto 3">
          <a:extLst>
            <a:ext uri="{FF2B5EF4-FFF2-40B4-BE49-F238E27FC236}">
              <a16:creationId xmlns:a16="http://schemas.microsoft.com/office/drawing/2014/main" id="{00000000-0008-0000-0200-000004000000}"/>
            </a:ext>
          </a:extLst>
        </xdr:cNvPr>
        <xdr:cNvSpPr txBox="1"/>
      </xdr:nvSpPr>
      <xdr:spPr>
        <a:xfrm>
          <a:off x="1687285" y="3091542"/>
          <a:ext cx="14608630" cy="1306286"/>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lang="it-IT" sz="2800"/>
            <a:t>VALUTAZIONE DI RISCHIO PIANO DI MONITORAGGIO</a:t>
          </a:r>
          <a:r>
            <a:rPr lang="it-IT" sz="2800" baseline="0"/>
            <a:t> </a:t>
          </a:r>
          <a:r>
            <a:rPr lang="it-IT" sz="2800"/>
            <a:t>E PROCESSO</a:t>
          </a:r>
        </a:p>
      </xdr:txBody>
    </xdr:sp>
    <xdr:clientData/>
  </xdr:twoCellAnchor>
  <xdr:twoCellAnchor>
    <xdr:from>
      <xdr:col>4</xdr:col>
      <xdr:colOff>2122714</xdr:colOff>
      <xdr:row>17</xdr:row>
      <xdr:rowOff>32655</xdr:rowOff>
    </xdr:from>
    <xdr:to>
      <xdr:col>7</xdr:col>
      <xdr:colOff>402770</xdr:colOff>
      <xdr:row>23</xdr:row>
      <xdr:rowOff>130627</xdr:rowOff>
    </xdr:to>
    <xdr:sp macro="" textlink="">
      <xdr:nvSpPr>
        <xdr:cNvPr id="6" name="Rettangolo arrotondato 5">
          <a:extLst>
            <a:ext uri="{FF2B5EF4-FFF2-40B4-BE49-F238E27FC236}">
              <a16:creationId xmlns:a16="http://schemas.microsoft.com/office/drawing/2014/main" id="{00000000-0008-0000-0200-000006000000}"/>
            </a:ext>
          </a:extLst>
        </xdr:cNvPr>
        <xdr:cNvSpPr/>
      </xdr:nvSpPr>
      <xdr:spPr>
        <a:xfrm>
          <a:off x="13345885" y="4648198"/>
          <a:ext cx="3341914" cy="107768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2000"/>
            <a:t>VdR PROCESSO </a:t>
          </a:r>
        </a:p>
      </xdr:txBody>
    </xdr:sp>
    <xdr:clientData/>
  </xdr:twoCellAnchor>
  <xdr:twoCellAnchor>
    <xdr:from>
      <xdr:col>0</xdr:col>
      <xdr:colOff>1611085</xdr:colOff>
      <xdr:row>16</xdr:row>
      <xdr:rowOff>87087</xdr:rowOff>
    </xdr:from>
    <xdr:to>
      <xdr:col>3</xdr:col>
      <xdr:colOff>2741688</xdr:colOff>
      <xdr:row>101</xdr:row>
      <xdr:rowOff>97973</xdr:rowOff>
    </xdr:to>
    <xdr:grpSp>
      <xdr:nvGrpSpPr>
        <xdr:cNvPr id="35" name="Gruppo 34">
          <a:extLst>
            <a:ext uri="{FF2B5EF4-FFF2-40B4-BE49-F238E27FC236}">
              <a16:creationId xmlns:a16="http://schemas.microsoft.com/office/drawing/2014/main" id="{00000000-0008-0000-0200-000023000000}"/>
            </a:ext>
          </a:extLst>
        </xdr:cNvPr>
        <xdr:cNvGrpSpPr/>
      </xdr:nvGrpSpPr>
      <xdr:grpSpPr>
        <a:xfrm>
          <a:off x="1611085" y="3673567"/>
          <a:ext cx="9543083" cy="15799526"/>
          <a:chOff x="1926771" y="4767546"/>
          <a:chExt cx="9133114" cy="13553111"/>
        </a:xfrm>
      </xdr:grpSpPr>
      <xdr:sp macro="" textlink="">
        <xdr:nvSpPr>
          <xdr:cNvPr id="5" name="Rettangolo arrotondato 4">
            <a:extLst>
              <a:ext uri="{FF2B5EF4-FFF2-40B4-BE49-F238E27FC236}">
                <a16:creationId xmlns:a16="http://schemas.microsoft.com/office/drawing/2014/main" id="{00000000-0008-0000-0200-000005000000}"/>
              </a:ext>
            </a:extLst>
          </xdr:cNvPr>
          <xdr:cNvSpPr/>
        </xdr:nvSpPr>
        <xdr:spPr>
          <a:xfrm>
            <a:off x="4231170" y="4767546"/>
            <a:ext cx="4506686" cy="107768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2000"/>
              <a:t>VdR PIANO DI MONITORAGGIO</a:t>
            </a:r>
            <a:r>
              <a:rPr lang="it-IT" sz="2000" baseline="0"/>
              <a:t> (VdR-PdM)</a:t>
            </a:r>
            <a:endParaRPr lang="it-IT" sz="2000"/>
          </a:p>
        </xdr:txBody>
      </xdr:sp>
      <xdr:sp macro="" textlink="">
        <xdr:nvSpPr>
          <xdr:cNvPr id="7" name="Rettangolo arrotondato 6">
            <a:extLst>
              <a:ext uri="{FF2B5EF4-FFF2-40B4-BE49-F238E27FC236}">
                <a16:creationId xmlns:a16="http://schemas.microsoft.com/office/drawing/2014/main" id="{00000000-0008-0000-0200-000007000000}"/>
              </a:ext>
            </a:extLst>
          </xdr:cNvPr>
          <xdr:cNvSpPr/>
        </xdr:nvSpPr>
        <xdr:spPr>
          <a:xfrm>
            <a:off x="2122716" y="6085115"/>
            <a:ext cx="2046514" cy="849086"/>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it-IT" sz="2000"/>
              <a:t>&lt;=</a:t>
            </a:r>
            <a:r>
              <a:rPr lang="it-IT" sz="2000" baseline="0"/>
              <a:t> 200</a:t>
            </a:r>
          </a:p>
          <a:p>
            <a:pPr algn="l"/>
            <a:r>
              <a:rPr lang="it-IT" sz="2000" baseline="0"/>
              <a:t>RISCHIO BASSO</a:t>
            </a:r>
            <a:endParaRPr lang="it-IT" sz="2000"/>
          </a:p>
        </xdr:txBody>
      </xdr:sp>
      <xdr:sp macro="" textlink="">
        <xdr:nvSpPr>
          <xdr:cNvPr id="10" name="CasellaDiTesto 9">
            <a:extLst>
              <a:ext uri="{FF2B5EF4-FFF2-40B4-BE49-F238E27FC236}">
                <a16:creationId xmlns:a16="http://schemas.microsoft.com/office/drawing/2014/main" id="{00000000-0008-0000-0200-00000A000000}"/>
              </a:ext>
            </a:extLst>
          </xdr:cNvPr>
          <xdr:cNvSpPr txBox="1"/>
        </xdr:nvSpPr>
        <xdr:spPr>
          <a:xfrm>
            <a:off x="2155372" y="7173686"/>
            <a:ext cx="1915885" cy="816428"/>
          </a:xfrm>
          <a:prstGeom prst="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lstStyle/>
          <a:p>
            <a:r>
              <a:rPr lang="it-IT" sz="1100"/>
              <a:t>IL PdM</a:t>
            </a:r>
            <a:r>
              <a:rPr lang="it-IT" sz="1100" baseline="0"/>
              <a:t> attuato garantisce il rispetto della normativa e dei requisiti COGENTI e la TUTELA DEI CONSUMATORI</a:t>
            </a:r>
            <a:endParaRPr lang="it-IT" sz="1100"/>
          </a:p>
        </xdr:txBody>
      </xdr:sp>
      <xdr:sp macro="" textlink="">
        <xdr:nvSpPr>
          <xdr:cNvPr id="11" name="CasellaDiTesto 10">
            <a:extLst>
              <a:ext uri="{FF2B5EF4-FFF2-40B4-BE49-F238E27FC236}">
                <a16:creationId xmlns:a16="http://schemas.microsoft.com/office/drawing/2014/main" id="{00000000-0008-0000-0200-00000B000000}"/>
              </a:ext>
            </a:extLst>
          </xdr:cNvPr>
          <xdr:cNvSpPr txBox="1"/>
        </xdr:nvSpPr>
        <xdr:spPr>
          <a:xfrm>
            <a:off x="5018315" y="7206344"/>
            <a:ext cx="2732314" cy="816428"/>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it-IT" sz="1100"/>
              <a:t>il PdM rispetta i requisiti cogenti ma </a:t>
            </a:r>
            <a:r>
              <a:rPr lang="it-IT" sz="1100" b="1"/>
              <a:t>non assicura </a:t>
            </a:r>
            <a:r>
              <a:rPr lang="it-IT" sz="1100"/>
              <a:t>le specifiche previste in termini di campionamento</a:t>
            </a:r>
            <a:r>
              <a:rPr lang="it-IT" sz="1100" baseline="0"/>
              <a:t> e gestione</a:t>
            </a:r>
            <a:endParaRPr lang="it-IT" sz="1100"/>
          </a:p>
        </xdr:txBody>
      </xdr:sp>
      <xdr:sp macro="" textlink="">
        <xdr:nvSpPr>
          <xdr:cNvPr id="12" name="CasellaDiTesto 11">
            <a:extLst>
              <a:ext uri="{FF2B5EF4-FFF2-40B4-BE49-F238E27FC236}">
                <a16:creationId xmlns:a16="http://schemas.microsoft.com/office/drawing/2014/main" id="{00000000-0008-0000-0200-00000C000000}"/>
              </a:ext>
            </a:extLst>
          </xdr:cNvPr>
          <xdr:cNvSpPr txBox="1"/>
        </xdr:nvSpPr>
        <xdr:spPr>
          <a:xfrm>
            <a:off x="5029200" y="8294914"/>
            <a:ext cx="2688771" cy="8817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IL PdM</a:t>
            </a:r>
            <a:r>
              <a:rPr lang="it-IT" sz="1100" baseline="0"/>
              <a:t> si può mantenere con RISCHIO MEDIO ma occorre riesaminare il piano con cadenza semestrale al fine di verificarne la  conformità o</a:t>
            </a:r>
            <a:endParaRPr lang="it-IT" sz="1100"/>
          </a:p>
        </xdr:txBody>
      </xdr:sp>
      <xdr:sp macro="" textlink="">
        <xdr:nvSpPr>
          <xdr:cNvPr id="13" name="Esagono 12">
            <a:extLst>
              <a:ext uri="{FF2B5EF4-FFF2-40B4-BE49-F238E27FC236}">
                <a16:creationId xmlns:a16="http://schemas.microsoft.com/office/drawing/2014/main" id="{00000000-0008-0000-0200-00000D000000}"/>
              </a:ext>
            </a:extLst>
          </xdr:cNvPr>
          <xdr:cNvSpPr/>
        </xdr:nvSpPr>
        <xdr:spPr>
          <a:xfrm>
            <a:off x="4550227" y="9383486"/>
            <a:ext cx="1752601" cy="1273628"/>
          </a:xfrm>
          <a:prstGeom prst="hexagon">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it-IT" sz="1100"/>
              <a:t>intervenire sui</a:t>
            </a:r>
            <a:r>
              <a:rPr lang="it-IT" sz="1100" baseline="0"/>
              <a:t> pti evidenziati nella PdM per ridurre il rischio</a:t>
            </a:r>
            <a:endParaRPr lang="it-IT" sz="1100"/>
          </a:p>
        </xdr:txBody>
      </xdr:sp>
      <xdr:sp macro="" textlink="">
        <xdr:nvSpPr>
          <xdr:cNvPr id="16" name="Esagono 15">
            <a:extLst>
              <a:ext uri="{FF2B5EF4-FFF2-40B4-BE49-F238E27FC236}">
                <a16:creationId xmlns:a16="http://schemas.microsoft.com/office/drawing/2014/main" id="{00000000-0008-0000-0200-000010000000}"/>
              </a:ext>
            </a:extLst>
          </xdr:cNvPr>
          <xdr:cNvSpPr/>
        </xdr:nvSpPr>
        <xdr:spPr>
          <a:xfrm>
            <a:off x="6411686" y="9361714"/>
            <a:ext cx="1850571" cy="1306285"/>
          </a:xfrm>
          <a:prstGeom prst="hexagon">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it-IT" sz="1100"/>
              <a:t>implementare Azioni correttive volte alla riduzione del rischio</a:t>
            </a:r>
          </a:p>
        </xdr:txBody>
      </xdr:sp>
      <xdr:sp macro="" textlink="">
        <xdr:nvSpPr>
          <xdr:cNvPr id="17" name="Rettangolo arrotondato 16">
            <a:extLst>
              <a:ext uri="{FF2B5EF4-FFF2-40B4-BE49-F238E27FC236}">
                <a16:creationId xmlns:a16="http://schemas.microsoft.com/office/drawing/2014/main" id="{00000000-0008-0000-0200-000011000000}"/>
              </a:ext>
            </a:extLst>
          </xdr:cNvPr>
          <xdr:cNvSpPr/>
        </xdr:nvSpPr>
        <xdr:spPr>
          <a:xfrm>
            <a:off x="6770914" y="10741842"/>
            <a:ext cx="1186543" cy="3810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it-IT" sz="1100"/>
              <a:t>OPPORTUNITA</a:t>
            </a:r>
          </a:p>
        </xdr:txBody>
      </xdr:sp>
      <xdr:sp macro="" textlink="">
        <xdr:nvSpPr>
          <xdr:cNvPr id="18" name="CasellaDiTesto 17">
            <a:extLst>
              <a:ext uri="{FF2B5EF4-FFF2-40B4-BE49-F238E27FC236}">
                <a16:creationId xmlns:a16="http://schemas.microsoft.com/office/drawing/2014/main" id="{00000000-0008-0000-0200-000012000000}"/>
              </a:ext>
            </a:extLst>
          </xdr:cNvPr>
          <xdr:cNvSpPr txBox="1"/>
        </xdr:nvSpPr>
        <xdr:spPr>
          <a:xfrm>
            <a:off x="8327571" y="7189084"/>
            <a:ext cx="2732314" cy="816428"/>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it-IT" sz="1100"/>
              <a:t>il PdM </a:t>
            </a:r>
            <a:r>
              <a:rPr lang="it-IT" sz="1100" b="1"/>
              <a:t>non rispetta </a:t>
            </a:r>
            <a:r>
              <a:rPr lang="it-IT" sz="1100"/>
              <a:t>i requisiti cogenti </a:t>
            </a:r>
          </a:p>
          <a:p>
            <a:r>
              <a:rPr lang="it-IT" sz="1100"/>
              <a:t>NON</a:t>
            </a:r>
            <a:r>
              <a:rPr lang="it-IT" sz="1100" baseline="0"/>
              <a:t> VIENE GARANTITA LA TUTELA DEI CONSUMATORI</a:t>
            </a:r>
            <a:endParaRPr lang="it-IT" sz="1100"/>
          </a:p>
        </xdr:txBody>
      </xdr:sp>
      <xdr:sp macro="" textlink="">
        <xdr:nvSpPr>
          <xdr:cNvPr id="19" name="CasellaDiTesto 18">
            <a:extLst>
              <a:ext uri="{FF2B5EF4-FFF2-40B4-BE49-F238E27FC236}">
                <a16:creationId xmlns:a16="http://schemas.microsoft.com/office/drawing/2014/main" id="{00000000-0008-0000-0200-000013000000}"/>
              </a:ext>
            </a:extLst>
          </xdr:cNvPr>
          <xdr:cNvSpPr txBox="1"/>
        </xdr:nvSpPr>
        <xdr:spPr>
          <a:xfrm>
            <a:off x="8316686" y="8349343"/>
            <a:ext cx="2732314" cy="816428"/>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it-IT" sz="1100"/>
              <a:t>ATTIVARE</a:t>
            </a:r>
            <a:r>
              <a:rPr lang="it-IT" sz="1100" baseline="0"/>
              <a:t> LE AZIONI CORRETTIVE SUL PdM in modo da avere un risultato MEDIO o BASSO </a:t>
            </a:r>
            <a:endParaRPr lang="it-IT" sz="1100"/>
          </a:p>
        </xdr:txBody>
      </xdr:sp>
      <xdr:sp macro="" textlink="">
        <xdr:nvSpPr>
          <xdr:cNvPr id="20" name="Esagono 19">
            <a:extLst>
              <a:ext uri="{FF2B5EF4-FFF2-40B4-BE49-F238E27FC236}">
                <a16:creationId xmlns:a16="http://schemas.microsoft.com/office/drawing/2014/main" id="{00000000-0008-0000-0200-000014000000}"/>
              </a:ext>
            </a:extLst>
          </xdr:cNvPr>
          <xdr:cNvSpPr/>
        </xdr:nvSpPr>
        <xdr:spPr>
          <a:xfrm>
            <a:off x="8784772" y="9318171"/>
            <a:ext cx="1850571" cy="1306285"/>
          </a:xfrm>
          <a:prstGeom prst="hexagon">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it-IT" sz="1100"/>
              <a:t>implementare Azioni correttive volte alla riduzione del rischio</a:t>
            </a:r>
          </a:p>
        </xdr:txBody>
      </xdr:sp>
      <xdr:sp macro="" textlink="">
        <xdr:nvSpPr>
          <xdr:cNvPr id="21" name="Rettangolo arrotondato 20">
            <a:extLst>
              <a:ext uri="{FF2B5EF4-FFF2-40B4-BE49-F238E27FC236}">
                <a16:creationId xmlns:a16="http://schemas.microsoft.com/office/drawing/2014/main" id="{00000000-0008-0000-0200-000015000000}"/>
              </a:ext>
            </a:extLst>
          </xdr:cNvPr>
          <xdr:cNvSpPr/>
        </xdr:nvSpPr>
        <xdr:spPr>
          <a:xfrm>
            <a:off x="9111342" y="10705606"/>
            <a:ext cx="1186543" cy="3810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it-IT" sz="1100"/>
              <a:t>OPPORTUNITA</a:t>
            </a:r>
          </a:p>
        </xdr:txBody>
      </xdr:sp>
      <xdr:sp macro="" textlink="">
        <xdr:nvSpPr>
          <xdr:cNvPr id="22" name="Rettangolo arrotondato 21">
            <a:extLst>
              <a:ext uri="{FF2B5EF4-FFF2-40B4-BE49-F238E27FC236}">
                <a16:creationId xmlns:a16="http://schemas.microsoft.com/office/drawing/2014/main" id="{00000000-0008-0000-0200-000016000000}"/>
              </a:ext>
            </a:extLst>
          </xdr:cNvPr>
          <xdr:cNvSpPr/>
        </xdr:nvSpPr>
        <xdr:spPr>
          <a:xfrm>
            <a:off x="6792684" y="12033750"/>
            <a:ext cx="3254829" cy="653143"/>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it-IT" sz="2800" b="1">
                <a:solidFill>
                  <a:schemeClr val="tx1"/>
                </a:solidFill>
              </a:rPr>
              <a:t>OPPORTUNITA'</a:t>
            </a:r>
          </a:p>
        </xdr:txBody>
      </xdr:sp>
      <xdr:sp macro="" textlink="">
        <xdr:nvSpPr>
          <xdr:cNvPr id="23" name="CasellaDiTesto 22">
            <a:extLst>
              <a:ext uri="{FF2B5EF4-FFF2-40B4-BE49-F238E27FC236}">
                <a16:creationId xmlns:a16="http://schemas.microsoft.com/office/drawing/2014/main" id="{00000000-0008-0000-0200-000017000000}"/>
              </a:ext>
            </a:extLst>
          </xdr:cNvPr>
          <xdr:cNvSpPr txBox="1"/>
        </xdr:nvSpPr>
        <xdr:spPr>
          <a:xfrm>
            <a:off x="6085116" y="12882978"/>
            <a:ext cx="2198914" cy="500742"/>
          </a:xfrm>
          <a:prstGeom prst="rect">
            <a:avLst/>
          </a:prstGeom>
          <a:noFill/>
          <a:ln w="2857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t>O1</a:t>
            </a:r>
            <a:r>
              <a:rPr lang="it-IT" sz="1100"/>
              <a:t>-VALUTAZIONE DATI STORICI E TREND FITOPLANCTON e  BM</a:t>
            </a:r>
          </a:p>
        </xdr:txBody>
      </xdr:sp>
      <xdr:sp macro="" textlink="">
        <xdr:nvSpPr>
          <xdr:cNvPr id="24" name="CasellaDiTesto 23">
            <a:extLst>
              <a:ext uri="{FF2B5EF4-FFF2-40B4-BE49-F238E27FC236}">
                <a16:creationId xmlns:a16="http://schemas.microsoft.com/office/drawing/2014/main" id="{00000000-0008-0000-0200-000018000000}"/>
              </a:ext>
            </a:extLst>
          </xdr:cNvPr>
          <xdr:cNvSpPr txBox="1"/>
        </xdr:nvSpPr>
        <xdr:spPr>
          <a:xfrm>
            <a:off x="8721385" y="12882034"/>
            <a:ext cx="1817915" cy="511627"/>
          </a:xfrm>
          <a:prstGeom prst="rect">
            <a:avLst/>
          </a:prstGeom>
          <a:solidFill>
            <a:schemeClr val="lt1"/>
          </a:solidFill>
          <a:ln w="3810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t>O2</a:t>
            </a:r>
            <a:r>
              <a:rPr lang="it-IT" sz="1100"/>
              <a:t>-SISTEMI DI EARLY WARNING</a:t>
            </a:r>
          </a:p>
        </xdr:txBody>
      </xdr:sp>
      <xdr:sp macro="" textlink="">
        <xdr:nvSpPr>
          <xdr:cNvPr id="25" name="CasellaDiTesto 24">
            <a:extLst>
              <a:ext uri="{FF2B5EF4-FFF2-40B4-BE49-F238E27FC236}">
                <a16:creationId xmlns:a16="http://schemas.microsoft.com/office/drawing/2014/main" id="{00000000-0008-0000-0200-000019000000}"/>
              </a:ext>
            </a:extLst>
          </xdr:cNvPr>
          <xdr:cNvSpPr txBox="1"/>
        </xdr:nvSpPr>
        <xdr:spPr>
          <a:xfrm>
            <a:off x="6640286" y="13815791"/>
            <a:ext cx="3418114" cy="5551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a:t>alla</a:t>
            </a:r>
            <a:r>
              <a:rPr lang="it-IT" sz="1100" baseline="0"/>
              <a:t> luce delle Azioni correttive implementate il rischio si è ridotto a MEDIO  O BASSO</a:t>
            </a:r>
            <a:endParaRPr lang="it-IT" sz="1100"/>
          </a:p>
        </xdr:txBody>
      </xdr:sp>
      <xdr:sp macro="" textlink="">
        <xdr:nvSpPr>
          <xdr:cNvPr id="26" name="Esagono 25">
            <a:extLst>
              <a:ext uri="{FF2B5EF4-FFF2-40B4-BE49-F238E27FC236}">
                <a16:creationId xmlns:a16="http://schemas.microsoft.com/office/drawing/2014/main" id="{00000000-0008-0000-0200-00001A000000}"/>
              </a:ext>
            </a:extLst>
          </xdr:cNvPr>
          <xdr:cNvSpPr/>
        </xdr:nvSpPr>
        <xdr:spPr>
          <a:xfrm>
            <a:off x="7271658" y="14428754"/>
            <a:ext cx="642258" cy="489857"/>
          </a:xfrm>
          <a:prstGeom prst="hexagon">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it-IT" sz="1100"/>
              <a:t>SI</a:t>
            </a:r>
          </a:p>
        </xdr:txBody>
      </xdr:sp>
      <xdr:sp macro="" textlink="">
        <xdr:nvSpPr>
          <xdr:cNvPr id="27" name="Esagono 26">
            <a:extLst>
              <a:ext uri="{FF2B5EF4-FFF2-40B4-BE49-F238E27FC236}">
                <a16:creationId xmlns:a16="http://schemas.microsoft.com/office/drawing/2014/main" id="{00000000-0008-0000-0200-00001B000000}"/>
              </a:ext>
            </a:extLst>
          </xdr:cNvPr>
          <xdr:cNvSpPr/>
        </xdr:nvSpPr>
        <xdr:spPr>
          <a:xfrm>
            <a:off x="8795656" y="14437716"/>
            <a:ext cx="642258" cy="489857"/>
          </a:xfrm>
          <a:prstGeom prst="hexagon">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it-IT" sz="1100"/>
              <a:t>NO</a:t>
            </a:r>
          </a:p>
        </xdr:txBody>
      </xdr:sp>
      <xdr:sp macro="" textlink="">
        <xdr:nvSpPr>
          <xdr:cNvPr id="28" name="CasellaDiTesto 27">
            <a:extLst>
              <a:ext uri="{FF2B5EF4-FFF2-40B4-BE49-F238E27FC236}">
                <a16:creationId xmlns:a16="http://schemas.microsoft.com/office/drawing/2014/main" id="{00000000-0008-0000-0200-00001C000000}"/>
              </a:ext>
            </a:extLst>
          </xdr:cNvPr>
          <xdr:cNvSpPr txBox="1"/>
        </xdr:nvSpPr>
        <xdr:spPr>
          <a:xfrm>
            <a:off x="4381840" y="15420620"/>
            <a:ext cx="3418114" cy="1111091"/>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r>
              <a:rPr lang="it-IT" sz="1100" b="1">
                <a:solidFill>
                  <a:srgbClr val="00B050"/>
                </a:solidFill>
              </a:rPr>
              <a:t>RISCHIO ACCETTABILE:</a:t>
            </a:r>
          </a:p>
          <a:p>
            <a:r>
              <a:rPr lang="it-IT" sz="1100"/>
              <a:t>PROCEDERE AL RIESAME ENTRO 6</a:t>
            </a:r>
            <a:r>
              <a:rPr lang="it-IT" sz="1100" baseline="0"/>
              <a:t> mesi</a:t>
            </a:r>
            <a:r>
              <a:rPr lang="it-IT" sz="1100"/>
              <a:t> </a:t>
            </a:r>
          </a:p>
          <a:p>
            <a:r>
              <a:rPr lang="it-IT" sz="1100"/>
              <a:t>COMPILARE PARTE F1-VERIFICA EFFICACIA PIANO DI EARLY WARNING</a:t>
            </a:r>
          </a:p>
        </xdr:txBody>
      </xdr:sp>
      <xdr:sp macro="" textlink="">
        <xdr:nvSpPr>
          <xdr:cNvPr id="29" name="CasellaDiTesto 28">
            <a:extLst>
              <a:ext uri="{FF2B5EF4-FFF2-40B4-BE49-F238E27FC236}">
                <a16:creationId xmlns:a16="http://schemas.microsoft.com/office/drawing/2014/main" id="{00000000-0008-0000-0200-00001D000000}"/>
              </a:ext>
            </a:extLst>
          </xdr:cNvPr>
          <xdr:cNvSpPr txBox="1"/>
        </xdr:nvSpPr>
        <xdr:spPr>
          <a:xfrm>
            <a:off x="8027590" y="15407444"/>
            <a:ext cx="2960914" cy="113211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b="1">
                <a:solidFill>
                  <a:srgbClr val="FF0000"/>
                </a:solidFill>
              </a:rPr>
              <a:t>RISCHIO NON ACCETTABILE:</a:t>
            </a:r>
          </a:p>
          <a:p>
            <a:r>
              <a:rPr lang="it-IT" sz="1100"/>
              <a:t>PROVVEDERE AL RIESAME DI TUTTO IL PdM AL FINE DI RISOLVERE LE INCONGRUNZE RILEVATE NEL CORSO DELLA APPLICAZIONE DELLA VALUTAZIONE</a:t>
            </a:r>
          </a:p>
          <a:p>
            <a:r>
              <a:rPr lang="it-IT" sz="1100"/>
              <a:t>TEMPISTICA: URGENTE</a:t>
            </a:r>
          </a:p>
        </xdr:txBody>
      </xdr:sp>
      <xdr:sp macro="" textlink="">
        <xdr:nvSpPr>
          <xdr:cNvPr id="30" name="CasellaDiTesto 29">
            <a:extLst>
              <a:ext uri="{FF2B5EF4-FFF2-40B4-BE49-F238E27FC236}">
                <a16:creationId xmlns:a16="http://schemas.microsoft.com/office/drawing/2014/main" id="{00000000-0008-0000-0200-00001E000000}"/>
              </a:ext>
            </a:extLst>
          </xdr:cNvPr>
          <xdr:cNvSpPr txBox="1"/>
        </xdr:nvSpPr>
        <xdr:spPr>
          <a:xfrm>
            <a:off x="1926771" y="17068800"/>
            <a:ext cx="8904515" cy="555171"/>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lang="it-IT" sz="1100"/>
              <a:t>ENTE ESTERNO (REGIONE, LNR, AUTORITA', ALTA DIREZIONE...)</a:t>
            </a:r>
          </a:p>
          <a:p>
            <a:r>
              <a:rPr lang="it-IT" sz="1100"/>
              <a:t>procedere</a:t>
            </a:r>
            <a:r>
              <a:rPr lang="it-IT" sz="1100" baseline="0"/>
              <a:t> alla verifica del PdM con compilazione del modulo VERIFICA DA PARTE TERZA</a:t>
            </a:r>
            <a:endParaRPr lang="it-IT" sz="1100"/>
          </a:p>
        </xdr:txBody>
      </xdr:sp>
      <xdr:sp macro="" textlink="">
        <xdr:nvSpPr>
          <xdr:cNvPr id="31" name="CasellaDiTesto 30">
            <a:extLst>
              <a:ext uri="{FF2B5EF4-FFF2-40B4-BE49-F238E27FC236}">
                <a16:creationId xmlns:a16="http://schemas.microsoft.com/office/drawing/2014/main" id="{00000000-0008-0000-0200-00001F000000}"/>
              </a:ext>
            </a:extLst>
          </xdr:cNvPr>
          <xdr:cNvSpPr txBox="1"/>
        </xdr:nvSpPr>
        <xdr:spPr>
          <a:xfrm>
            <a:off x="1959429" y="17765486"/>
            <a:ext cx="8904515" cy="555171"/>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lang="it-IT" sz="1100"/>
              <a:t>PRIMA</a:t>
            </a:r>
            <a:r>
              <a:rPr lang="it-IT" sz="1100" baseline="0"/>
              <a:t> DELLA APPLICAZIONE DEL PdM</a:t>
            </a:r>
            <a:endParaRPr lang="it-IT" sz="1100"/>
          </a:p>
        </xdr:txBody>
      </xdr:sp>
      <xdr:sp macro="" textlink="">
        <xdr:nvSpPr>
          <xdr:cNvPr id="32" name="Rettangolo arrotondato 31">
            <a:extLst>
              <a:ext uri="{FF2B5EF4-FFF2-40B4-BE49-F238E27FC236}">
                <a16:creationId xmlns:a16="http://schemas.microsoft.com/office/drawing/2014/main" id="{00000000-0008-0000-0200-000020000000}"/>
              </a:ext>
            </a:extLst>
          </xdr:cNvPr>
          <xdr:cNvSpPr/>
        </xdr:nvSpPr>
        <xdr:spPr>
          <a:xfrm>
            <a:off x="5355773" y="6106885"/>
            <a:ext cx="1915884" cy="85997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it-IT" sz="2000"/>
              <a:t>&gt; 20</a:t>
            </a:r>
            <a:r>
              <a:rPr lang="it-IT" sz="2000" baseline="0"/>
              <a:t>0 &lt;= </a:t>
            </a:r>
            <a:r>
              <a:rPr lang="it-IT" sz="2000"/>
              <a:t>450</a:t>
            </a:r>
          </a:p>
          <a:p>
            <a:pPr algn="l"/>
            <a:r>
              <a:rPr lang="it-IT" sz="2000"/>
              <a:t>RISCHIO MEDIO</a:t>
            </a:r>
          </a:p>
        </xdr:txBody>
      </xdr:sp>
      <xdr:sp macro="" textlink="">
        <xdr:nvSpPr>
          <xdr:cNvPr id="33" name="Rettangolo arrotondato 32">
            <a:extLst>
              <a:ext uri="{FF2B5EF4-FFF2-40B4-BE49-F238E27FC236}">
                <a16:creationId xmlns:a16="http://schemas.microsoft.com/office/drawing/2014/main" id="{00000000-0008-0000-0200-000021000000}"/>
              </a:ext>
            </a:extLst>
          </xdr:cNvPr>
          <xdr:cNvSpPr/>
        </xdr:nvSpPr>
        <xdr:spPr>
          <a:xfrm>
            <a:off x="8708571" y="6085115"/>
            <a:ext cx="2046515" cy="859971"/>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it-IT" sz="2000"/>
              <a:t>&gt; 450</a:t>
            </a:r>
          </a:p>
          <a:p>
            <a:pPr algn="l"/>
            <a:r>
              <a:rPr lang="it-IT" sz="2000"/>
              <a:t>RISCHIO ELEVATO</a:t>
            </a:r>
          </a:p>
        </xdr:txBody>
      </xdr:sp>
    </xdr:grpSp>
    <xdr:clientData/>
  </xdr:twoCellAnchor>
  <xdr:twoCellAnchor>
    <xdr:from>
      <xdr:col>4</xdr:col>
      <xdr:colOff>391885</xdr:colOff>
      <xdr:row>26</xdr:row>
      <xdr:rowOff>0</xdr:rowOff>
    </xdr:from>
    <xdr:to>
      <xdr:col>4</xdr:col>
      <xdr:colOff>1959428</xdr:colOff>
      <xdr:row>30</xdr:row>
      <xdr:rowOff>152400</xdr:rowOff>
    </xdr:to>
    <xdr:sp macro="" textlink="">
      <xdr:nvSpPr>
        <xdr:cNvPr id="36" name="CasellaDiTesto 35">
          <a:extLst>
            <a:ext uri="{FF2B5EF4-FFF2-40B4-BE49-F238E27FC236}">
              <a16:creationId xmlns:a16="http://schemas.microsoft.com/office/drawing/2014/main" id="{00000000-0008-0000-0200-000024000000}"/>
            </a:ext>
          </a:extLst>
        </xdr:cNvPr>
        <xdr:cNvSpPr txBox="1"/>
      </xdr:nvSpPr>
      <xdr:spPr>
        <a:xfrm>
          <a:off x="11615056" y="6085114"/>
          <a:ext cx="1567543" cy="805543"/>
        </a:xfrm>
        <a:prstGeom prst="rect">
          <a:avLst/>
        </a:prstGeom>
        <a:solidFill>
          <a:srgbClr val="99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400" b="1"/>
            <a:t>V1</a:t>
          </a:r>
          <a:r>
            <a:rPr lang="it-IT" sz="1400"/>
            <a:t>-VALUTAZIONE CAMPIONAMENTO</a:t>
          </a:r>
        </a:p>
      </xdr:txBody>
    </xdr:sp>
    <xdr:clientData/>
  </xdr:twoCellAnchor>
  <xdr:twoCellAnchor>
    <xdr:from>
      <xdr:col>4</xdr:col>
      <xdr:colOff>1992086</xdr:colOff>
      <xdr:row>25</xdr:row>
      <xdr:rowOff>152400</xdr:rowOff>
    </xdr:from>
    <xdr:to>
      <xdr:col>5</xdr:col>
      <xdr:colOff>794657</xdr:colOff>
      <xdr:row>30</xdr:row>
      <xdr:rowOff>141515</xdr:rowOff>
    </xdr:to>
    <xdr:sp macro="" textlink="">
      <xdr:nvSpPr>
        <xdr:cNvPr id="37" name="CasellaDiTesto 36">
          <a:extLst>
            <a:ext uri="{FF2B5EF4-FFF2-40B4-BE49-F238E27FC236}">
              <a16:creationId xmlns:a16="http://schemas.microsoft.com/office/drawing/2014/main" id="{00000000-0008-0000-0200-000025000000}"/>
            </a:ext>
          </a:extLst>
        </xdr:cNvPr>
        <xdr:cNvSpPr txBox="1"/>
      </xdr:nvSpPr>
      <xdr:spPr>
        <a:xfrm>
          <a:off x="13215257" y="6074229"/>
          <a:ext cx="1600200" cy="805543"/>
        </a:xfrm>
        <a:prstGeom prst="rect">
          <a:avLst/>
        </a:prstGeom>
        <a:solidFill>
          <a:srgbClr val="99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400" b="1"/>
            <a:t>V2</a:t>
          </a:r>
          <a:r>
            <a:rPr lang="it-IT" sz="1400"/>
            <a:t>-DEFINIZIONE</a:t>
          </a:r>
          <a:r>
            <a:rPr lang="it-IT" sz="1400" baseline="0"/>
            <a:t> DEI PUNTI DI CAMPIONAMENTO</a:t>
          </a:r>
          <a:endParaRPr lang="it-IT" sz="1400"/>
        </a:p>
      </xdr:txBody>
    </xdr:sp>
    <xdr:clientData/>
  </xdr:twoCellAnchor>
  <xdr:twoCellAnchor>
    <xdr:from>
      <xdr:col>5</xdr:col>
      <xdr:colOff>816428</xdr:colOff>
      <xdr:row>25</xdr:row>
      <xdr:rowOff>141514</xdr:rowOff>
    </xdr:from>
    <xdr:to>
      <xdr:col>7</xdr:col>
      <xdr:colOff>326571</xdr:colOff>
      <xdr:row>30</xdr:row>
      <xdr:rowOff>130629</xdr:rowOff>
    </xdr:to>
    <xdr:sp macro="" textlink="">
      <xdr:nvSpPr>
        <xdr:cNvPr id="38" name="CasellaDiTesto 37">
          <a:extLst>
            <a:ext uri="{FF2B5EF4-FFF2-40B4-BE49-F238E27FC236}">
              <a16:creationId xmlns:a16="http://schemas.microsoft.com/office/drawing/2014/main" id="{00000000-0008-0000-0200-000026000000}"/>
            </a:ext>
          </a:extLst>
        </xdr:cNvPr>
        <xdr:cNvSpPr txBox="1"/>
      </xdr:nvSpPr>
      <xdr:spPr>
        <a:xfrm>
          <a:off x="14837228" y="6063343"/>
          <a:ext cx="1774372" cy="805543"/>
        </a:xfrm>
        <a:prstGeom prst="rect">
          <a:avLst/>
        </a:prstGeom>
        <a:solidFill>
          <a:srgbClr val="99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400" b="1"/>
            <a:t>V3</a:t>
          </a:r>
          <a:r>
            <a:rPr lang="it-IT" sz="1400"/>
            <a:t>-CAMPIONAMENTO ACQUA</a:t>
          </a:r>
          <a:r>
            <a:rPr lang="it-IT" sz="1400" baseline="0"/>
            <a:t> E MBV</a:t>
          </a:r>
          <a:endParaRPr lang="it-IT" sz="1400"/>
        </a:p>
      </xdr:txBody>
    </xdr:sp>
    <xdr:clientData/>
  </xdr:twoCellAnchor>
  <xdr:twoCellAnchor>
    <xdr:from>
      <xdr:col>7</xdr:col>
      <xdr:colOff>370113</xdr:colOff>
      <xdr:row>25</xdr:row>
      <xdr:rowOff>152400</xdr:rowOff>
    </xdr:from>
    <xdr:to>
      <xdr:col>8</xdr:col>
      <xdr:colOff>32657</xdr:colOff>
      <xdr:row>30</xdr:row>
      <xdr:rowOff>141515</xdr:rowOff>
    </xdr:to>
    <xdr:sp macro="" textlink="">
      <xdr:nvSpPr>
        <xdr:cNvPr id="39" name="CasellaDiTesto 38">
          <a:extLst>
            <a:ext uri="{FF2B5EF4-FFF2-40B4-BE49-F238E27FC236}">
              <a16:creationId xmlns:a16="http://schemas.microsoft.com/office/drawing/2014/main" id="{00000000-0008-0000-0200-000027000000}"/>
            </a:ext>
          </a:extLst>
        </xdr:cNvPr>
        <xdr:cNvSpPr txBox="1"/>
      </xdr:nvSpPr>
      <xdr:spPr>
        <a:xfrm>
          <a:off x="16655142" y="6074229"/>
          <a:ext cx="1273629" cy="805543"/>
        </a:xfrm>
        <a:prstGeom prst="rect">
          <a:avLst/>
        </a:prstGeom>
        <a:solidFill>
          <a:srgbClr val="99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400" b="1"/>
            <a:t>V4</a:t>
          </a:r>
          <a:r>
            <a:rPr lang="it-IT" sz="1400"/>
            <a:t>-ANALISI</a:t>
          </a:r>
        </a:p>
      </xdr:txBody>
    </xdr:sp>
    <xdr:clientData/>
  </xdr:twoCellAnchor>
  <xdr:twoCellAnchor>
    <xdr:from>
      <xdr:col>4</xdr:col>
      <xdr:colOff>457201</xdr:colOff>
      <xdr:row>32</xdr:row>
      <xdr:rowOff>10886</xdr:rowOff>
    </xdr:from>
    <xdr:to>
      <xdr:col>7</xdr:col>
      <xdr:colOff>1567543</xdr:colOff>
      <xdr:row>35</xdr:row>
      <xdr:rowOff>76201</xdr:rowOff>
    </xdr:to>
    <xdr:sp macro="" textlink="">
      <xdr:nvSpPr>
        <xdr:cNvPr id="40" name="CasellaDiTesto 39">
          <a:extLst>
            <a:ext uri="{FF2B5EF4-FFF2-40B4-BE49-F238E27FC236}">
              <a16:creationId xmlns:a16="http://schemas.microsoft.com/office/drawing/2014/main" id="{00000000-0008-0000-0200-000028000000}"/>
            </a:ext>
          </a:extLst>
        </xdr:cNvPr>
        <xdr:cNvSpPr txBox="1"/>
      </xdr:nvSpPr>
      <xdr:spPr>
        <a:xfrm>
          <a:off x="11680372" y="7075715"/>
          <a:ext cx="6172200" cy="5551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2000" baseline="0"/>
            <a:t>rischio </a:t>
          </a:r>
          <a:r>
            <a:rPr lang="it-IT" sz="2000" b="1" baseline="0"/>
            <a:t>BASSO </a:t>
          </a:r>
          <a:endParaRPr lang="it-IT" sz="2000" b="1"/>
        </a:p>
      </xdr:txBody>
    </xdr:sp>
    <xdr:clientData/>
  </xdr:twoCellAnchor>
  <xdr:twoCellAnchor>
    <xdr:from>
      <xdr:col>4</xdr:col>
      <xdr:colOff>1654629</xdr:colOff>
      <xdr:row>36</xdr:row>
      <xdr:rowOff>1</xdr:rowOff>
    </xdr:from>
    <xdr:to>
      <xdr:col>4</xdr:col>
      <xdr:colOff>2296887</xdr:colOff>
      <xdr:row>39</xdr:row>
      <xdr:rowOff>0</xdr:rowOff>
    </xdr:to>
    <xdr:sp macro="" textlink="">
      <xdr:nvSpPr>
        <xdr:cNvPr id="41" name="Esagono 40">
          <a:extLst>
            <a:ext uri="{FF2B5EF4-FFF2-40B4-BE49-F238E27FC236}">
              <a16:creationId xmlns:a16="http://schemas.microsoft.com/office/drawing/2014/main" id="{00000000-0008-0000-0200-000029000000}"/>
            </a:ext>
          </a:extLst>
        </xdr:cNvPr>
        <xdr:cNvSpPr/>
      </xdr:nvSpPr>
      <xdr:spPr>
        <a:xfrm>
          <a:off x="12877800" y="7717972"/>
          <a:ext cx="642258" cy="489857"/>
        </a:xfrm>
        <a:prstGeom prst="hexagon">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it-IT" sz="1100"/>
            <a:t>SI</a:t>
          </a:r>
        </a:p>
      </xdr:txBody>
    </xdr:sp>
    <xdr:clientData/>
  </xdr:twoCellAnchor>
  <xdr:twoCellAnchor>
    <xdr:from>
      <xdr:col>6</xdr:col>
      <xdr:colOff>108858</xdr:colOff>
      <xdr:row>36</xdr:row>
      <xdr:rowOff>54429</xdr:rowOff>
    </xdr:from>
    <xdr:to>
      <xdr:col>7</xdr:col>
      <xdr:colOff>152401</xdr:colOff>
      <xdr:row>39</xdr:row>
      <xdr:rowOff>54428</xdr:rowOff>
    </xdr:to>
    <xdr:sp macro="" textlink="">
      <xdr:nvSpPr>
        <xdr:cNvPr id="42" name="Esagono 41">
          <a:extLst>
            <a:ext uri="{FF2B5EF4-FFF2-40B4-BE49-F238E27FC236}">
              <a16:creationId xmlns:a16="http://schemas.microsoft.com/office/drawing/2014/main" id="{00000000-0008-0000-0200-00002A000000}"/>
            </a:ext>
          </a:extLst>
        </xdr:cNvPr>
        <xdr:cNvSpPr/>
      </xdr:nvSpPr>
      <xdr:spPr>
        <a:xfrm>
          <a:off x="15795172" y="7772400"/>
          <a:ext cx="642258" cy="489857"/>
        </a:xfrm>
        <a:prstGeom prst="hexagon">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it-IT" sz="1100"/>
            <a:t>NO</a:t>
          </a:r>
        </a:p>
      </xdr:txBody>
    </xdr:sp>
    <xdr:clientData/>
  </xdr:twoCellAnchor>
  <xdr:twoCellAnchor>
    <xdr:from>
      <xdr:col>4</xdr:col>
      <xdr:colOff>772886</xdr:colOff>
      <xdr:row>42</xdr:row>
      <xdr:rowOff>152400</xdr:rowOff>
    </xdr:from>
    <xdr:to>
      <xdr:col>5</xdr:col>
      <xdr:colOff>348343</xdr:colOff>
      <xdr:row>48</xdr:row>
      <xdr:rowOff>43543</xdr:rowOff>
    </xdr:to>
    <xdr:sp macro="" textlink="">
      <xdr:nvSpPr>
        <xdr:cNvPr id="43" name="CasellaDiTesto 42">
          <a:extLst>
            <a:ext uri="{FF2B5EF4-FFF2-40B4-BE49-F238E27FC236}">
              <a16:creationId xmlns:a16="http://schemas.microsoft.com/office/drawing/2014/main" id="{00000000-0008-0000-0200-00002B000000}"/>
            </a:ext>
          </a:extLst>
        </xdr:cNvPr>
        <xdr:cNvSpPr txBox="1"/>
      </xdr:nvSpPr>
      <xdr:spPr>
        <a:xfrm>
          <a:off x="11996057" y="8850086"/>
          <a:ext cx="2373086" cy="870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LE</a:t>
          </a:r>
          <a:r>
            <a:rPr lang="it-IT" sz="1100" baseline="0"/>
            <a:t> ATTIVITA' inerenti e a supporto  dell'applcazione del Piano di monitoraggio garantiscono un RISCHIO BASSO del processo</a:t>
          </a:r>
          <a:endParaRPr lang="it-IT" sz="1100"/>
        </a:p>
      </xdr:txBody>
    </xdr:sp>
    <xdr:clientData/>
  </xdr:twoCellAnchor>
  <xdr:twoCellAnchor>
    <xdr:from>
      <xdr:col>5</xdr:col>
      <xdr:colOff>1121229</xdr:colOff>
      <xdr:row>42</xdr:row>
      <xdr:rowOff>119743</xdr:rowOff>
    </xdr:from>
    <xdr:to>
      <xdr:col>7</xdr:col>
      <xdr:colOff>1230086</xdr:colOff>
      <xdr:row>48</xdr:row>
      <xdr:rowOff>10886</xdr:rowOff>
    </xdr:to>
    <xdr:sp macro="" textlink="">
      <xdr:nvSpPr>
        <xdr:cNvPr id="45" name="CasellaDiTesto 44">
          <a:extLst>
            <a:ext uri="{FF2B5EF4-FFF2-40B4-BE49-F238E27FC236}">
              <a16:creationId xmlns:a16="http://schemas.microsoft.com/office/drawing/2014/main" id="{00000000-0008-0000-0200-00002D000000}"/>
            </a:ext>
          </a:extLst>
        </xdr:cNvPr>
        <xdr:cNvSpPr txBox="1"/>
      </xdr:nvSpPr>
      <xdr:spPr>
        <a:xfrm>
          <a:off x="15142029" y="8817429"/>
          <a:ext cx="2373086" cy="870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it-IT" sz="1100">
              <a:solidFill>
                <a:schemeClr val="dk1"/>
              </a:solidFill>
              <a:effectLst/>
              <a:latin typeface="+mn-lt"/>
              <a:ea typeface="+mn-ea"/>
              <a:cs typeface="+mn-cs"/>
            </a:rPr>
            <a:t>LE</a:t>
          </a:r>
          <a:r>
            <a:rPr lang="it-IT" sz="1100" baseline="0">
              <a:solidFill>
                <a:schemeClr val="dk1"/>
              </a:solidFill>
              <a:effectLst/>
              <a:latin typeface="+mn-lt"/>
              <a:ea typeface="+mn-ea"/>
              <a:cs typeface="+mn-cs"/>
            </a:rPr>
            <a:t> ATTIVITA' inerenti e a supporto  dell'applicazione del Piano di monitoraggio NON GARANTISCONO un risultato affidabile della VdR-PdM</a:t>
          </a:r>
          <a:endParaRPr lang="it-IT" sz="1100"/>
        </a:p>
      </xdr:txBody>
    </xdr:sp>
    <xdr:clientData/>
  </xdr:twoCellAnchor>
  <xdr:twoCellAnchor>
    <xdr:from>
      <xdr:col>4</xdr:col>
      <xdr:colOff>870857</xdr:colOff>
      <xdr:row>59</xdr:row>
      <xdr:rowOff>54430</xdr:rowOff>
    </xdr:from>
    <xdr:to>
      <xdr:col>5</xdr:col>
      <xdr:colOff>903514</xdr:colOff>
      <xdr:row>60</xdr:row>
      <xdr:rowOff>446315</xdr:rowOff>
    </xdr:to>
    <xdr:sp macro="" textlink="">
      <xdr:nvSpPr>
        <xdr:cNvPr id="46" name="CasellaDiTesto 45">
          <a:extLst>
            <a:ext uri="{FF2B5EF4-FFF2-40B4-BE49-F238E27FC236}">
              <a16:creationId xmlns:a16="http://schemas.microsoft.com/office/drawing/2014/main" id="{00000000-0008-0000-0200-00002E000000}"/>
            </a:ext>
          </a:extLst>
        </xdr:cNvPr>
        <xdr:cNvSpPr txBox="1"/>
      </xdr:nvSpPr>
      <xdr:spPr>
        <a:xfrm>
          <a:off x="12094028" y="11560630"/>
          <a:ext cx="2830286" cy="5660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riesaminare al rinnovo del PdM se intervengono modifiche</a:t>
          </a:r>
          <a:r>
            <a:rPr lang="it-IT" sz="1100" baseline="0"/>
            <a:t> alle attività considerate</a:t>
          </a:r>
          <a:endParaRPr lang="it-IT" sz="1100"/>
        </a:p>
      </xdr:txBody>
    </xdr:sp>
    <xdr:clientData/>
  </xdr:twoCellAnchor>
  <xdr:twoCellAnchor>
    <xdr:from>
      <xdr:col>5</xdr:col>
      <xdr:colOff>1262743</xdr:colOff>
      <xdr:row>48</xdr:row>
      <xdr:rowOff>119743</xdr:rowOff>
    </xdr:from>
    <xdr:to>
      <xdr:col>7</xdr:col>
      <xdr:colOff>1306285</xdr:colOff>
      <xdr:row>56</xdr:row>
      <xdr:rowOff>119742</xdr:rowOff>
    </xdr:to>
    <xdr:sp macro="" textlink="">
      <xdr:nvSpPr>
        <xdr:cNvPr id="47" name="Esagono 46">
          <a:extLst>
            <a:ext uri="{FF2B5EF4-FFF2-40B4-BE49-F238E27FC236}">
              <a16:creationId xmlns:a16="http://schemas.microsoft.com/office/drawing/2014/main" id="{00000000-0008-0000-0200-00002F000000}"/>
            </a:ext>
          </a:extLst>
        </xdr:cNvPr>
        <xdr:cNvSpPr/>
      </xdr:nvSpPr>
      <xdr:spPr>
        <a:xfrm>
          <a:off x="15283543" y="9797143"/>
          <a:ext cx="2307771" cy="1306285"/>
        </a:xfrm>
        <a:prstGeom prst="hexagon">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it-IT" sz="1100"/>
            <a:t>riesaminare il protocollo e intervenire</a:t>
          </a:r>
          <a:r>
            <a:rPr lang="it-IT" sz="1100" baseline="0"/>
            <a:t> sulle attività a RISCHIO ELEVATO in modo da ottenere un RISCHIO BASSO</a:t>
          </a:r>
          <a:endParaRPr lang="it-IT" sz="1100"/>
        </a:p>
      </xdr:txBody>
    </xdr:sp>
    <xdr:clientData/>
  </xdr:twoCellAnchor>
  <xdr:twoCellAnchor>
    <xdr:from>
      <xdr:col>5</xdr:col>
      <xdr:colOff>1491341</xdr:colOff>
      <xdr:row>59</xdr:row>
      <xdr:rowOff>54431</xdr:rowOff>
    </xdr:from>
    <xdr:to>
      <xdr:col>7</xdr:col>
      <xdr:colOff>1600198</xdr:colOff>
      <xdr:row>61</xdr:row>
      <xdr:rowOff>10887</xdr:rowOff>
    </xdr:to>
    <xdr:sp macro="" textlink="">
      <xdr:nvSpPr>
        <xdr:cNvPr id="48" name="CasellaDiTesto 47">
          <a:extLst>
            <a:ext uri="{FF2B5EF4-FFF2-40B4-BE49-F238E27FC236}">
              <a16:creationId xmlns:a16="http://schemas.microsoft.com/office/drawing/2014/main" id="{00000000-0008-0000-0200-000030000000}"/>
            </a:ext>
          </a:extLst>
        </xdr:cNvPr>
        <xdr:cNvSpPr txBox="1"/>
      </xdr:nvSpPr>
      <xdr:spPr>
        <a:xfrm>
          <a:off x="15512141" y="11560631"/>
          <a:ext cx="2373086" cy="5987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IMMEDIATE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289377</xdr:colOff>
      <xdr:row>0</xdr:row>
      <xdr:rowOff>7258</xdr:rowOff>
    </xdr:from>
    <xdr:to>
      <xdr:col>1</xdr:col>
      <xdr:colOff>2724150</xdr:colOff>
      <xdr:row>4</xdr:row>
      <xdr:rowOff>29874</xdr:rowOff>
    </xdr:to>
    <xdr:pic>
      <xdr:nvPicPr>
        <xdr:cNvPr id="2" name="Immagin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8627" y="7258"/>
          <a:ext cx="2434773" cy="11520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335642</xdr:colOff>
      <xdr:row>0</xdr:row>
      <xdr:rowOff>96520</xdr:rowOff>
    </xdr:from>
    <xdr:to>
      <xdr:col>1</xdr:col>
      <xdr:colOff>2874245</xdr:colOff>
      <xdr:row>4</xdr:row>
      <xdr:rowOff>95787</xdr:rowOff>
    </xdr:to>
    <xdr:pic>
      <xdr:nvPicPr>
        <xdr:cNvPr id="5" name="Immagin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4873" y="96520"/>
          <a:ext cx="2538603" cy="1156921"/>
        </a:xfrm>
        <a:prstGeom prst="rect">
          <a:avLst/>
        </a:prstGeom>
      </xdr:spPr>
    </xdr:pic>
    <xdr:clientData/>
  </xdr:twoCellAnchor>
  <xdr:twoCellAnchor>
    <xdr:from>
      <xdr:col>13</xdr:col>
      <xdr:colOff>336838</xdr:colOff>
      <xdr:row>6</xdr:row>
      <xdr:rowOff>318654</xdr:rowOff>
    </xdr:from>
    <xdr:to>
      <xdr:col>13</xdr:col>
      <xdr:colOff>1500620</xdr:colOff>
      <xdr:row>6</xdr:row>
      <xdr:rowOff>540327</xdr:rowOff>
    </xdr:to>
    <xdr:sp macro="[0]!RESET_VDR_PDM" textlink="">
      <xdr:nvSpPr>
        <xdr:cNvPr id="2" name="CasellaDiTesto 1">
          <a:extLst>
            <a:ext uri="{FF2B5EF4-FFF2-40B4-BE49-F238E27FC236}">
              <a16:creationId xmlns:a16="http://schemas.microsoft.com/office/drawing/2014/main" id="{00000000-0008-0000-0400-000002000000}"/>
            </a:ext>
          </a:extLst>
        </xdr:cNvPr>
        <xdr:cNvSpPr txBox="1"/>
      </xdr:nvSpPr>
      <xdr:spPr>
        <a:xfrm>
          <a:off x="33998188" y="5909829"/>
          <a:ext cx="1163782" cy="221673"/>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400"/>
            <a:t>RESET</a:t>
          </a:r>
          <a:r>
            <a:rPr lang="it-IT" sz="1400" baseline="0"/>
            <a:t> DATI</a:t>
          </a:r>
          <a:endParaRPr lang="it-IT" sz="14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254000</xdr:colOff>
      <xdr:row>0</xdr:row>
      <xdr:rowOff>97971</xdr:rowOff>
    </xdr:from>
    <xdr:to>
      <xdr:col>1</xdr:col>
      <xdr:colOff>2688773</xdr:colOff>
      <xdr:row>4</xdr:row>
      <xdr:rowOff>563882</xdr:rowOff>
    </xdr:to>
    <xdr:pic>
      <xdr:nvPicPr>
        <xdr:cNvPr id="2" name="Immagin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7514" y="97971"/>
          <a:ext cx="2434773" cy="1238797"/>
        </a:xfrm>
        <a:prstGeom prst="rect">
          <a:avLst/>
        </a:prstGeom>
      </xdr:spPr>
    </xdr:pic>
    <xdr:clientData/>
  </xdr:twoCellAnchor>
  <xdr:twoCellAnchor>
    <xdr:from>
      <xdr:col>10</xdr:col>
      <xdr:colOff>0</xdr:colOff>
      <xdr:row>12</xdr:row>
      <xdr:rowOff>0</xdr:rowOff>
    </xdr:from>
    <xdr:to>
      <xdr:col>10</xdr:col>
      <xdr:colOff>1163782</xdr:colOff>
      <xdr:row>12</xdr:row>
      <xdr:rowOff>221673</xdr:rowOff>
    </xdr:to>
    <xdr:sp macro="[0]!RESET_VDR_PROCESSO" textlink="">
      <xdr:nvSpPr>
        <xdr:cNvPr id="4" name="CasellaDiTesto 3">
          <a:extLst>
            <a:ext uri="{FF2B5EF4-FFF2-40B4-BE49-F238E27FC236}">
              <a16:creationId xmlns:a16="http://schemas.microsoft.com/office/drawing/2014/main" id="{00000000-0008-0000-0500-000004000000}"/>
            </a:ext>
          </a:extLst>
        </xdr:cNvPr>
        <xdr:cNvSpPr txBox="1"/>
      </xdr:nvSpPr>
      <xdr:spPr>
        <a:xfrm>
          <a:off x="21510625" y="5937250"/>
          <a:ext cx="1163782" cy="221673"/>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400"/>
            <a:t>RESET</a:t>
          </a:r>
          <a:r>
            <a:rPr lang="it-IT" sz="1400" baseline="0"/>
            <a:t> DATI</a:t>
          </a:r>
          <a:endParaRPr lang="it-IT" sz="14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148936</xdr:colOff>
      <xdr:row>0</xdr:row>
      <xdr:rowOff>49356</xdr:rowOff>
    </xdr:from>
    <xdr:to>
      <xdr:col>1</xdr:col>
      <xdr:colOff>3524250</xdr:colOff>
      <xdr:row>4</xdr:row>
      <xdr:rowOff>30480</xdr:rowOff>
    </xdr:to>
    <xdr:pic>
      <xdr:nvPicPr>
        <xdr:cNvPr id="6" name="Immagin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4286" y="49356"/>
          <a:ext cx="3375314" cy="1467024"/>
        </a:xfrm>
        <a:prstGeom prst="rect">
          <a:avLst/>
        </a:prstGeom>
      </xdr:spPr>
    </xdr:pic>
    <xdr:clientData/>
  </xdr:twoCellAnchor>
  <xdr:twoCellAnchor>
    <xdr:from>
      <xdr:col>12</xdr:col>
      <xdr:colOff>45720</xdr:colOff>
      <xdr:row>7</xdr:row>
      <xdr:rowOff>396240</xdr:rowOff>
    </xdr:from>
    <xdr:to>
      <xdr:col>14</xdr:col>
      <xdr:colOff>45720</xdr:colOff>
      <xdr:row>9</xdr:row>
      <xdr:rowOff>350520</xdr:rowOff>
    </xdr:to>
    <xdr:sp macro="[0]!RESET_O1" textlink="">
      <xdr:nvSpPr>
        <xdr:cNvPr id="3" name="CasellaDiTesto 2">
          <a:extLst>
            <a:ext uri="{FF2B5EF4-FFF2-40B4-BE49-F238E27FC236}">
              <a16:creationId xmlns:a16="http://schemas.microsoft.com/office/drawing/2014/main" id="{00000000-0008-0000-0600-000003000000}"/>
            </a:ext>
          </a:extLst>
        </xdr:cNvPr>
        <xdr:cNvSpPr txBox="1"/>
      </xdr:nvSpPr>
      <xdr:spPr>
        <a:xfrm>
          <a:off x="23957280" y="2118360"/>
          <a:ext cx="1706880" cy="1188720"/>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ctr"/>
        <a:lstStyle/>
        <a:p>
          <a:pPr algn="ctr"/>
          <a:r>
            <a:rPr lang="it-IT" sz="2000"/>
            <a:t>RESET</a:t>
          </a:r>
          <a:r>
            <a:rPr lang="it-IT" sz="2000" baseline="0"/>
            <a:t> DATI</a:t>
          </a:r>
          <a:endParaRPr lang="it-IT" sz="2000"/>
        </a:p>
      </xdr:txBody>
    </xdr:sp>
    <xdr:clientData/>
  </xdr:twoCellAnchor>
  <xdr:twoCellAnchor>
    <xdr:from>
      <xdr:col>6</xdr:col>
      <xdr:colOff>12700</xdr:colOff>
      <xdr:row>29</xdr:row>
      <xdr:rowOff>139700</xdr:rowOff>
    </xdr:from>
    <xdr:to>
      <xdr:col>7</xdr:col>
      <xdr:colOff>12700</xdr:colOff>
      <xdr:row>30</xdr:row>
      <xdr:rowOff>406400</xdr:rowOff>
    </xdr:to>
    <xdr:sp macro="[0]!reset_F1" textlink="">
      <xdr:nvSpPr>
        <xdr:cNvPr id="2" name="CasellaDiTesto 1">
          <a:extLst>
            <a:ext uri="{FF2B5EF4-FFF2-40B4-BE49-F238E27FC236}">
              <a16:creationId xmlns:a16="http://schemas.microsoft.com/office/drawing/2014/main" id="{00000000-0008-0000-0600-000002000000}"/>
            </a:ext>
          </a:extLst>
        </xdr:cNvPr>
        <xdr:cNvSpPr txBox="1"/>
      </xdr:nvSpPr>
      <xdr:spPr>
        <a:xfrm>
          <a:off x="11950700" y="18059400"/>
          <a:ext cx="2730500" cy="431800"/>
        </a:xfrm>
        <a:prstGeom prst="rect">
          <a:avLst/>
        </a:prstGeom>
        <a:ln/>
      </xdr:spPr>
      <xdr:style>
        <a:lnRef idx="1">
          <a:schemeClr val="accent3"/>
        </a:lnRef>
        <a:fillRef idx="3">
          <a:schemeClr val="accent3"/>
        </a:fillRef>
        <a:effectRef idx="2">
          <a:schemeClr val="accent3"/>
        </a:effectRef>
        <a:fontRef idx="minor">
          <a:schemeClr val="lt1"/>
        </a:fontRef>
      </xdr:style>
      <xdr:txBody>
        <a:bodyPr vertOverflow="clip" horzOverflow="clip" wrap="square" rtlCol="0" anchor="t"/>
        <a:lstStyle/>
        <a:p>
          <a:r>
            <a:rPr lang="it-IT" sz="2000"/>
            <a:t>RESETF1</a:t>
          </a:r>
        </a:p>
      </xdr:txBody>
    </xdr:sp>
    <xdr:clientData/>
  </xdr:twoCellAnchor>
  <xdr:twoCellAnchor>
    <xdr:from>
      <xdr:col>12</xdr:col>
      <xdr:colOff>472440</xdr:colOff>
      <xdr:row>16</xdr:row>
      <xdr:rowOff>213360</xdr:rowOff>
    </xdr:from>
    <xdr:to>
      <xdr:col>14</xdr:col>
      <xdr:colOff>30480</xdr:colOff>
      <xdr:row>17</xdr:row>
      <xdr:rowOff>350520</xdr:rowOff>
    </xdr:to>
    <xdr:sp macro="[0]!RESET_O2" textlink="">
      <xdr:nvSpPr>
        <xdr:cNvPr id="5" name="Rettangolo 4">
          <a:extLst>
            <a:ext uri="{FF2B5EF4-FFF2-40B4-BE49-F238E27FC236}">
              <a16:creationId xmlns:a16="http://schemas.microsoft.com/office/drawing/2014/main" id="{00000000-0008-0000-0600-000005000000}"/>
            </a:ext>
          </a:extLst>
        </xdr:cNvPr>
        <xdr:cNvSpPr/>
      </xdr:nvSpPr>
      <xdr:spPr>
        <a:xfrm>
          <a:off x="24384000" y="11536680"/>
          <a:ext cx="1264920" cy="502920"/>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it-IT" sz="2000"/>
            <a:t>RESET 02</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2114261</xdr:colOff>
      <xdr:row>0</xdr:row>
      <xdr:rowOff>0</xdr:rowOff>
    </xdr:from>
    <xdr:to>
      <xdr:col>2</xdr:col>
      <xdr:colOff>1555750</xdr:colOff>
      <xdr:row>10</xdr:row>
      <xdr:rowOff>94886</xdr:rowOff>
    </xdr:to>
    <xdr:pic>
      <xdr:nvPicPr>
        <xdr:cNvPr id="2" name="Immagin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03261" y="0"/>
          <a:ext cx="3029239" cy="15712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LC_1\C%20su%20HPLC_1\Users\hplc\Desktop\Lawrence%20agosto%202013\Mod%20PO09-03%20rev.7%2022%20aprile%202013%20%20STD%2003set2013%20in%20progressssss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milandri/Desktop/Sonia%20Dallara/FOGLI%20DI%20CALCOLO/ASP_Mod.%20PP05-04%20_REV3%20_Taratura%20ASP%2004072019%20n%20007%20Dati%2008luglio201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milandri/Desktop/Sonia%20Dallara/FOGLI%20DI%20CALCOLO/Mod.%20PP05-04%20_REV1%20_Taratura%20ASP%20180719%20%20Dati%202407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apdc01/qualidat/WINDOWS/Temporary%20Internet%20Files/Content.IE5/8HST45S5/fmea_form_generic_v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ERCRM\Rete\Documenti\QUALITA'\LINEE%20GUIDA%20pe%20il%20calcolo%20dell'incertezza%20di%20misura\Modulo_39_(rev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as\pubblica\Galaxie%20Workstation\Data\Group1\PSP\Mod%20PO09-03%20rev.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ippo\d\Documents%20and%20Settings\Administrator.BEA_LAPTOP\Desktop\Modulo_39_(rev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greteria\qualita'\Documenti\QUALITA'\Qualit&#224;%20Natale\excel%20Moduli%20Arpa\Modulo_39_(Modificabile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www.centroricerchemarine.it/MINISTERO%20SALUTE/LINEE_GUIDA_ITA/VALUT._RISCHIO_ITA/rischio_monitoraggio_lineeguida_2023%20REV%202_020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DS 03-09-13"/>
      <sheetName val="XY"/>
      <sheetName val="Ordine Campioni"/>
      <sheetName val="03-09-13Alfio"/>
      <sheetName val="ListaCampioni"/>
      <sheetName val="Calcolo TOTALE "/>
      <sheetName val="Tar STX"/>
      <sheetName val="Tar STX COOH"/>
      <sheetName val="Tar GTX5"/>
      <sheetName val="Tar GTX5 COOH"/>
      <sheetName val="Tar GTX2,3"/>
      <sheetName val="Tar GTX2,3 COOH"/>
      <sheetName val="Tar dcSTX"/>
      <sheetName val="Tar dcSTX COOH"/>
      <sheetName val="Tar dcGTX2,3"/>
      <sheetName val="Tar dcGTX2,3 COOH"/>
      <sheetName val="Tar C1,2 C18"/>
      <sheetName val="Tar C1,2 COOH"/>
      <sheetName val="Tar GTX1,4 C18"/>
      <sheetName val="Tar GTX1,4 COOH"/>
      <sheetName val="Tar NEO C18"/>
      <sheetName val="Tar NEO COOH"/>
      <sheetName val="Tar dcNEO"/>
      <sheetName val="Tar dcNEO COOH"/>
      <sheetName val="Tar B-2 C18"/>
      <sheetName val="Tar B-2 COOH"/>
      <sheetName val="Tar C3,4"/>
      <sheetName val="Tar C3,4 COOH"/>
      <sheetName val="Calcolo STX"/>
      <sheetName val="Calcolo STX COOH"/>
      <sheetName val="Calcolo GTX5"/>
      <sheetName val="Calcolo GTX5 COOH"/>
      <sheetName val="Calcolo GTX2,3"/>
      <sheetName val="Calcolo GTX2,3 COOH"/>
      <sheetName val="Calcolo dcSTX"/>
      <sheetName val="Calcolo dcSTX COOH"/>
      <sheetName val="Calcolo dcGTX2,3"/>
      <sheetName val="Calcolo dcGTX2,3 COOH"/>
      <sheetName val="Calcolo C1,2 C18"/>
      <sheetName val="Calcolo C1,2 COOH"/>
      <sheetName val="Calcolo GTX1,4 C18"/>
      <sheetName val="Calcolo GTX1,4 COOH"/>
      <sheetName val="Calcolo NEO C18"/>
      <sheetName val="Calcolo NEO COOH"/>
      <sheetName val="Calcolo dcNEO"/>
      <sheetName val="Calcolo dcNEO COOH"/>
      <sheetName val="Calcolo B-2 C18"/>
      <sheetName val="Calcolo B-2 COOH"/>
      <sheetName val="Calcolo C3,4"/>
      <sheetName val="Calcolo C3,4 COOH"/>
      <sheetName val="Ver res STX"/>
      <sheetName val="Ver res STX COOH"/>
      <sheetName val="Ver res GTX5"/>
      <sheetName val="Ver res GTX5 COOH"/>
      <sheetName val="Ver res GTX2,3"/>
      <sheetName val="Ver res GTX2,3 COOH"/>
      <sheetName val="Ver res dcSTX"/>
      <sheetName val="Ver res dcSTX COOH"/>
      <sheetName val="Ver res dcGTX2,3"/>
      <sheetName val="Ver res dcGTX2,3 COOH"/>
      <sheetName val="Ver res C1,2 C18"/>
      <sheetName val="Ver res C1,2 COOH"/>
      <sheetName val="Ver res GTX1,4 C18"/>
      <sheetName val="Ver res GTX1,4 COOH"/>
      <sheetName val="Ver res NEO C18"/>
      <sheetName val="Ver res NEO COOH"/>
      <sheetName val="Ver res dcNEO"/>
      <sheetName val="Ver res dcNEO COOH"/>
      <sheetName val="Ver res B-2 C18"/>
      <sheetName val="Ver res B-2 COOH"/>
      <sheetName val="Ver res C3,4"/>
      <sheetName val="Ver res C3,4 COOH"/>
      <sheetName val="ValueList_Helper"/>
      <sheetName val="ELENCO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49">
          <cell r="D49">
            <v>9087000466.5728874</v>
          </cell>
        </row>
        <row r="51">
          <cell r="D51">
            <v>-108492.43017452722</v>
          </cell>
        </row>
      </sheetData>
      <sheetData sheetId="19">
        <row r="11">
          <cell r="E11">
            <v>4</v>
          </cell>
        </row>
        <row r="17">
          <cell r="D17">
            <v>0</v>
          </cell>
        </row>
        <row r="18">
          <cell r="B18">
            <v>0</v>
          </cell>
          <cell r="D18">
            <v>0</v>
          </cell>
        </row>
        <row r="19">
          <cell r="D19">
            <v>0</v>
          </cell>
        </row>
        <row r="20">
          <cell r="D20">
            <v>786515.9</v>
          </cell>
        </row>
        <row r="21">
          <cell r="B21">
            <v>8.6761088603185598E-5</v>
          </cell>
          <cell r="D21">
            <v>786104.8</v>
          </cell>
        </row>
        <row r="22">
          <cell r="D22">
            <v>705820.7</v>
          </cell>
        </row>
        <row r="23">
          <cell r="D23">
            <v>2250548.1</v>
          </cell>
        </row>
        <row r="24">
          <cell r="B24">
            <v>2.6393617379531038E-4</v>
          </cell>
          <cell r="D24">
            <v>2017032.1</v>
          </cell>
        </row>
        <row r="25">
          <cell r="D25">
            <v>1872938.4</v>
          </cell>
        </row>
        <row r="26">
          <cell r="D26">
            <v>9715212.5999999996</v>
          </cell>
        </row>
        <row r="27">
          <cell r="B27">
            <v>1.0410704575681622E-3</v>
          </cell>
          <cell r="D27">
            <v>9424318.3000000007</v>
          </cell>
        </row>
        <row r="28">
          <cell r="D28">
            <v>9080581.6999999993</v>
          </cell>
        </row>
        <row r="44">
          <cell r="G44">
            <v>12213024.199999999</v>
          </cell>
        </row>
        <row r="47">
          <cell r="D47">
            <v>200253.39472620955</v>
          </cell>
        </row>
        <row r="49">
          <cell r="D49">
            <v>9087000466.5728874</v>
          </cell>
        </row>
        <row r="51">
          <cell r="D51">
            <v>-108492.43017452722</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ow r="11">
          <cell r="B11">
            <v>0.42888619998038435</v>
          </cell>
          <cell r="D11">
            <v>0.54177573530206691</v>
          </cell>
        </row>
        <row r="12">
          <cell r="B12">
            <v>0.35079661219489994</v>
          </cell>
          <cell r="D12">
            <v>0.39737076284010653</v>
          </cell>
        </row>
        <row r="13">
          <cell r="B13">
            <v>0.26042752869171315</v>
          </cell>
          <cell r="D13">
            <v>-1.2137430741081772</v>
          </cell>
        </row>
        <row r="14">
          <cell r="B14">
            <v>0.95988965913300262</v>
          </cell>
          <cell r="D14">
            <v>0.27459657596600839</v>
          </cell>
        </row>
        <row r="15">
          <cell r="B15" t="str">
            <v/>
          </cell>
          <cell r="D15" t="str">
            <v/>
          </cell>
        </row>
        <row r="16">
          <cell r="B16" t="str">
            <v/>
          </cell>
          <cell r="D16" t="str">
            <v/>
          </cell>
        </row>
        <row r="17">
          <cell r="B17" t="str">
            <v/>
          </cell>
          <cell r="D17" t="str">
            <v/>
          </cell>
        </row>
        <row r="18">
          <cell r="B18" t="str">
            <v/>
          </cell>
          <cell r="D18" t="str">
            <v/>
          </cell>
        </row>
        <row r="19">
          <cell r="B19" t="str">
            <v/>
          </cell>
          <cell r="D19" t="str">
            <v/>
          </cell>
        </row>
        <row r="20">
          <cell r="R20">
            <v>3</v>
          </cell>
        </row>
        <row r="21">
          <cell r="R21">
            <v>1</v>
          </cell>
        </row>
      </sheetData>
      <sheetData sheetId="64"/>
      <sheetData sheetId="65"/>
      <sheetData sheetId="66"/>
      <sheetData sheetId="67"/>
      <sheetData sheetId="68"/>
      <sheetData sheetId="69"/>
      <sheetData sheetId="70"/>
      <sheetData sheetId="71"/>
      <sheetData sheetId="72" refreshError="1"/>
      <sheetData sheetId="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rwitz"/>
      <sheetName val="Costruzione crt cntr1"/>
      <sheetName val="Cartiglio"/>
      <sheetName val="Utilizzo crt cntr1"/>
      <sheetName val="Costruzione crt cntr2"/>
      <sheetName val="Utilizzo crt cntr2"/>
      <sheetName val="Z-Score"/>
      <sheetName val="Standard"/>
      <sheetName val="ASP MY Report"/>
      <sheetName val="Fiorella 080719"/>
      <sheetName val="Ordine Campioni"/>
      <sheetName val="Calcolo Campioni"/>
      <sheetName val="Ver. res. DA"/>
      <sheetName val="Tar. HPLC DA "/>
      <sheetName val="Ver. res. ASP"/>
      <sheetName val="Tar. HPLC ASP"/>
      <sheetName val="Foglio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2">
          <cell r="E12">
            <v>4</v>
          </cell>
        </row>
        <row r="48">
          <cell r="D48">
            <v>5.9076580817262938</v>
          </cell>
        </row>
        <row r="50">
          <cell r="D50">
            <v>19.834823093244193</v>
          </cell>
        </row>
        <row r="52">
          <cell r="D52">
            <v>-13.162967108159137</v>
          </cell>
        </row>
      </sheetData>
      <sheetData sheetId="14"/>
      <sheetData sheetId="15">
        <row r="12">
          <cell r="E12">
            <v>4</v>
          </cell>
        </row>
        <row r="18">
          <cell r="B18">
            <v>0</v>
          </cell>
        </row>
        <row r="19">
          <cell r="B19">
            <v>0</v>
          </cell>
        </row>
        <row r="20">
          <cell r="B20">
            <v>0</v>
          </cell>
        </row>
        <row r="21">
          <cell r="B21">
            <v>0</v>
          </cell>
        </row>
        <row r="22">
          <cell r="B22">
            <v>3.9108354559259766</v>
          </cell>
        </row>
        <row r="23">
          <cell r="B23">
            <v>0</v>
          </cell>
        </row>
        <row r="24">
          <cell r="B24">
            <v>0</v>
          </cell>
        </row>
        <row r="25">
          <cell r="B25">
            <v>19.695552726885751</v>
          </cell>
        </row>
        <row r="26">
          <cell r="B26">
            <v>0</v>
          </cell>
        </row>
        <row r="27">
          <cell r="B27">
            <v>0</v>
          </cell>
        </row>
        <row r="28">
          <cell r="B28">
            <v>39.695637539862318</v>
          </cell>
        </row>
        <row r="29">
          <cell r="B29">
            <v>0</v>
          </cell>
        </row>
        <row r="30">
          <cell r="B30">
            <v>0</v>
          </cell>
        </row>
        <row r="31">
          <cell r="B31">
            <v>78.612501627880576</v>
          </cell>
        </row>
        <row r="32">
          <cell r="B32">
            <v>0</v>
          </cell>
        </row>
        <row r="33">
          <cell r="B33">
            <v>0</v>
          </cell>
        </row>
        <row r="34">
          <cell r="B34">
            <v>0</v>
          </cell>
        </row>
        <row r="35">
          <cell r="B35" t="str">
            <v xml:space="preserve"> </v>
          </cell>
        </row>
        <row r="36">
          <cell r="B36" t="str">
            <v xml:space="preserve"> </v>
          </cell>
        </row>
        <row r="37">
          <cell r="B37">
            <v>0</v>
          </cell>
        </row>
        <row r="38">
          <cell r="B38" t="str">
            <v xml:space="preserve"> </v>
          </cell>
        </row>
        <row r="39">
          <cell r="B39" t="str">
            <v xml:space="preserve"> </v>
          </cell>
        </row>
        <row r="40">
          <cell r="B40">
            <v>0</v>
          </cell>
        </row>
        <row r="41">
          <cell r="B41" t="str">
            <v xml:space="preserve"> </v>
          </cell>
        </row>
        <row r="42">
          <cell r="B42" t="str">
            <v xml:space="preserve"> </v>
          </cell>
        </row>
        <row r="43">
          <cell r="B43">
            <v>0</v>
          </cell>
        </row>
        <row r="44">
          <cell r="B44" t="str">
            <v xml:space="preserve"> </v>
          </cell>
        </row>
        <row r="48">
          <cell r="D48">
            <v>7.908432539250887</v>
          </cell>
        </row>
        <row r="50">
          <cell r="D50">
            <v>20.030205650735091</v>
          </cell>
        </row>
        <row r="52">
          <cell r="D52">
            <v>-12.419291914619635</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tiglio"/>
      <sheetName val="Costruzione crt cntr1"/>
      <sheetName val="Utilizzo crt cntr1"/>
      <sheetName val="Costruzione crt cntr2"/>
      <sheetName val="Utilizzo crt cntr2"/>
      <sheetName val="Z-Score"/>
      <sheetName val="Standard"/>
      <sheetName val="sonia"/>
      <sheetName val="Ordine Campioni"/>
      <sheetName val="Calcolo Campioni"/>
      <sheetName val="Ver. res. DA"/>
      <sheetName val="Tar. HPLC DA "/>
      <sheetName val="Ver. res. ASP"/>
      <sheetName val="Tar. HPLC ASP"/>
      <sheetName val="controllo foglio di calcolo"/>
      <sheetName val="Horwitz"/>
      <sheetName val="ValueList_Helper"/>
    </sheetNames>
    <sheetDataSet>
      <sheetData sheetId="0"/>
      <sheetData sheetId="1"/>
      <sheetData sheetId="2"/>
      <sheetData sheetId="3"/>
      <sheetData sheetId="4"/>
      <sheetData sheetId="5"/>
      <sheetData sheetId="6"/>
      <sheetData sheetId="7"/>
      <sheetData sheetId="8"/>
      <sheetData sheetId="9"/>
      <sheetData sheetId="10"/>
      <sheetData sheetId="11">
        <row r="12">
          <cell r="E12">
            <v>5</v>
          </cell>
        </row>
        <row r="48">
          <cell r="D48">
            <v>78322.141555084789</v>
          </cell>
        </row>
        <row r="50">
          <cell r="D50">
            <v>23416.007762417528</v>
          </cell>
        </row>
        <row r="52">
          <cell r="D52">
            <v>-20786.466522074537</v>
          </cell>
        </row>
      </sheetData>
      <sheetData sheetId="12"/>
      <sheetData sheetId="13">
        <row r="12">
          <cell r="E12">
            <v>5</v>
          </cell>
        </row>
        <row r="19">
          <cell r="B19">
            <v>0</v>
          </cell>
        </row>
        <row r="22">
          <cell r="B22">
            <v>9.8283362837764425</v>
          </cell>
        </row>
        <row r="25">
          <cell r="B25">
            <v>49.492993458578169</v>
          </cell>
        </row>
        <row r="28">
          <cell r="B28">
            <v>99.741086464891282</v>
          </cell>
        </row>
        <row r="31">
          <cell r="B31">
            <v>201.59844442832383</v>
          </cell>
        </row>
        <row r="35">
          <cell r="B35" t="str">
            <v xml:space="preserve"> </v>
          </cell>
        </row>
        <row r="36">
          <cell r="B36" t="str">
            <v xml:space="preserve"> </v>
          </cell>
        </row>
        <row r="38">
          <cell r="B38" t="str">
            <v xml:space="preserve"> </v>
          </cell>
        </row>
        <row r="39">
          <cell r="B39" t="str">
            <v xml:space="preserve"> </v>
          </cell>
        </row>
        <row r="41">
          <cell r="B41" t="str">
            <v xml:space="preserve"> </v>
          </cell>
        </row>
        <row r="42">
          <cell r="B42" t="str">
            <v xml:space="preserve"> </v>
          </cell>
        </row>
        <row r="44">
          <cell r="B44" t="str">
            <v xml:space="preserve"> </v>
          </cell>
        </row>
        <row r="48">
          <cell r="D48">
            <v>82359.472924343383</v>
          </cell>
        </row>
        <row r="50">
          <cell r="D50">
            <v>23362.377135039933</v>
          </cell>
        </row>
        <row r="52">
          <cell r="D52">
            <v>-16206.218803251861</v>
          </cell>
        </row>
      </sheetData>
      <sheetData sheetId="14"/>
      <sheetData sheetId="15"/>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FMEA"/>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i"/>
      <sheetName val="Modello_Graf"/>
      <sheetName val="ANOVA"/>
      <sheetName val="Verifica Residui"/>
      <sheetName val="Mandel"/>
      <sheetName val="Predizione"/>
      <sheetName val="Contr_Prog"/>
      <sheetName val="IncertezzaT"/>
      <sheetName val="Informazioni"/>
    </sheetNames>
    <sheetDataSet>
      <sheetData sheetId="0"/>
      <sheetData sheetId="1"/>
      <sheetData sheetId="2">
        <row r="4">
          <cell r="P4">
            <v>1099.8021657632974</v>
          </cell>
        </row>
        <row r="5">
          <cell r="P5">
            <v>2815.4935443565892</v>
          </cell>
        </row>
        <row r="6">
          <cell r="P6">
            <v>395.92877967610445</v>
          </cell>
        </row>
        <row r="7">
          <cell r="P7">
            <v>0</v>
          </cell>
        </row>
        <row r="8">
          <cell r="P8">
            <v>0</v>
          </cell>
        </row>
        <row r="9">
          <cell r="P9">
            <v>0</v>
          </cell>
        </row>
        <row r="10">
          <cell r="P10">
            <v>0</v>
          </cell>
        </row>
        <row r="11">
          <cell r="P11">
            <v>0</v>
          </cell>
        </row>
        <row r="12">
          <cell r="P12">
            <v>0</v>
          </cell>
        </row>
        <row r="13">
          <cell r="P13">
            <v>0</v>
          </cell>
        </row>
        <row r="14">
          <cell r="P14">
            <v>0</v>
          </cell>
        </row>
        <row r="15">
          <cell r="P15">
            <v>0</v>
          </cell>
        </row>
        <row r="16">
          <cell r="I16">
            <v>0</v>
          </cell>
          <cell r="P16">
            <v>0</v>
          </cell>
        </row>
        <row r="17">
          <cell r="I17">
            <v>1</v>
          </cell>
          <cell r="P17">
            <v>0</v>
          </cell>
        </row>
        <row r="18">
          <cell r="P18">
            <v>0</v>
          </cell>
        </row>
        <row r="19">
          <cell r="P19">
            <v>0</v>
          </cell>
        </row>
        <row r="20">
          <cell r="P20">
            <v>0</v>
          </cell>
        </row>
        <row r="21">
          <cell r="P21">
            <v>0</v>
          </cell>
        </row>
        <row r="22">
          <cell r="P22">
            <v>0</v>
          </cell>
        </row>
        <row r="23">
          <cell r="P23">
            <v>0</v>
          </cell>
        </row>
        <row r="24">
          <cell r="P24">
            <v>0</v>
          </cell>
        </row>
        <row r="25">
          <cell r="P25">
            <v>0</v>
          </cell>
        </row>
        <row r="26">
          <cell r="P26">
            <v>0</v>
          </cell>
        </row>
        <row r="27">
          <cell r="P27">
            <v>0</v>
          </cell>
        </row>
        <row r="28">
          <cell r="P28">
            <v>0</v>
          </cell>
        </row>
        <row r="29">
          <cell r="P29">
            <v>0</v>
          </cell>
        </row>
        <row r="30">
          <cell r="P30">
            <v>0</v>
          </cell>
        </row>
        <row r="31">
          <cell r="P31">
            <v>0</v>
          </cell>
        </row>
        <row r="32">
          <cell r="P32">
            <v>0</v>
          </cell>
        </row>
        <row r="33">
          <cell r="P33">
            <v>0</v>
          </cell>
        </row>
      </sheetData>
      <sheetData sheetId="3">
        <row r="41">
          <cell r="T41" t="str">
            <v>SI</v>
          </cell>
        </row>
      </sheetData>
      <sheetData sheetId="4">
        <row r="45">
          <cell r="G45" t="e">
            <v>#DIV/0!</v>
          </cell>
        </row>
        <row r="46">
          <cell r="G46" t="e">
            <v>#NUM!</v>
          </cell>
        </row>
      </sheetData>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Campioni"/>
      <sheetName val="Calcolo TOTALE "/>
      <sheetName val="Tar STX"/>
      <sheetName val="Tar STX COOH"/>
      <sheetName val="Tar dcSTX"/>
      <sheetName val="Tar dcSTX COOH"/>
      <sheetName val="Tar C1,2 C18"/>
      <sheetName val="Tar C1,2 COOH"/>
      <sheetName val="Tar GTX5"/>
      <sheetName val="Tar GTX5 COOH"/>
      <sheetName val="Tar GTX2,3"/>
      <sheetName val="Tar GTX2,3 COOH"/>
      <sheetName val="Tar B-2 C18"/>
      <sheetName val="Tar B-2 COOH"/>
      <sheetName val="Tar NEO C18"/>
      <sheetName val="Tar NEO COOH"/>
      <sheetName val="Tar GTX1,4 C18"/>
      <sheetName val="Tar GTX1,4 COOH"/>
      <sheetName val="Tar C3,4"/>
      <sheetName val="Tar C3,4 COOH"/>
      <sheetName val="Tar dcNEO"/>
      <sheetName val="Tar dcNEO COOH"/>
      <sheetName val="Tar dcGTX2,3"/>
      <sheetName val="Tar dcGTX2,3 COOH"/>
      <sheetName val="Calcolo STX"/>
      <sheetName val="Calcolo STX COOH"/>
      <sheetName val="Calcolo dcSTX"/>
      <sheetName val="Calcolo dcSTX COOH"/>
      <sheetName val="Calcolo C1,2 C18"/>
      <sheetName val="Calcolo C1,2 COOH"/>
      <sheetName val="Calcolo GTX5"/>
      <sheetName val="Calcolo GTX5 COOH"/>
      <sheetName val="Calcolo GTX2,3"/>
      <sheetName val="Calcolo GTX2,3 COOH"/>
      <sheetName val="Calcolo B-2 C18"/>
      <sheetName val="Calcolo B-2 COOH"/>
      <sheetName val="Calcolo NEO C18"/>
      <sheetName val="Calcolo NEO COOH"/>
      <sheetName val="Calcolo GTX1,4 C18"/>
      <sheetName val="Calcolo GTX1,4 COOH"/>
      <sheetName val="Calcolo C3,4"/>
      <sheetName val="Calcolo C3,4 COOH"/>
      <sheetName val="Calcolo dcNEO"/>
      <sheetName val="Calcolo dcNEO COOH"/>
      <sheetName val="Calcolo dcGTX2,3"/>
      <sheetName val="Calcolo dcGTX2,3 COOH"/>
      <sheetName val="Ver res STX"/>
      <sheetName val="Ver res STX COOH"/>
      <sheetName val="Ver res dcSTX"/>
      <sheetName val="Ver res dcSTX COOH"/>
      <sheetName val="Ver res C1,2 C18"/>
      <sheetName val="Ver res C1,2 COOH"/>
      <sheetName val="Ver res GTX5"/>
      <sheetName val="Ver res GTX5 COOH"/>
      <sheetName val="Ver res GTX2,3"/>
      <sheetName val="Ver res GTX2,3 COOH"/>
      <sheetName val="Ver res B-2 C18"/>
      <sheetName val="Ver res B-2 COOH"/>
      <sheetName val="Ver res NEO C18"/>
      <sheetName val="Ver res NEO COOH"/>
      <sheetName val="Ver res GTX1,4 C18"/>
      <sheetName val="Ver res GTX1,4 COOH"/>
      <sheetName val="Ver res C3,4"/>
      <sheetName val="Ver res C3,4 COOH"/>
      <sheetName val="Ver res dcNEO"/>
      <sheetName val="Ver res dcNEO COOH"/>
      <sheetName val="Ver res dcGTX2,3"/>
      <sheetName val="Ver res dcGTX2,3 COOH"/>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ow r="20">
          <cell r="S20">
            <v>0</v>
          </cell>
        </row>
        <row r="24">
          <cell r="R24" t="e">
            <v>#DIV/0!</v>
          </cell>
        </row>
        <row r="25">
          <cell r="R25" t="e">
            <v>#DIV/0!</v>
          </cell>
        </row>
      </sheetData>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i"/>
      <sheetName val="Modello_Graf"/>
      <sheetName val="ANOVA"/>
      <sheetName val="Verifica Residui"/>
      <sheetName val="Mandel"/>
      <sheetName val="Predizione"/>
      <sheetName val="Contr_Prog"/>
      <sheetName val="IncertezzaT"/>
      <sheetName val="Informazioni"/>
    </sheetNames>
    <sheetDataSet>
      <sheetData sheetId="0" refreshError="1">
        <row r="4">
          <cell r="A4">
            <v>1</v>
          </cell>
        </row>
        <row r="5">
          <cell r="A5">
            <v>2</v>
          </cell>
        </row>
        <row r="6">
          <cell r="A6">
            <v>3</v>
          </cell>
        </row>
        <row r="7">
          <cell r="A7">
            <v>4</v>
          </cell>
        </row>
        <row r="8">
          <cell r="A8">
            <v>5</v>
          </cell>
        </row>
        <row r="9">
          <cell r="A9">
            <v>6</v>
          </cell>
        </row>
        <row r="10">
          <cell r="A10">
            <v>7</v>
          </cell>
        </row>
        <row r="11">
          <cell r="A11">
            <v>8</v>
          </cell>
        </row>
        <row r="12">
          <cell r="A12">
            <v>9</v>
          </cell>
        </row>
        <row r="13">
          <cell r="A13">
            <v>10</v>
          </cell>
        </row>
        <row r="14">
          <cell r="A14">
            <v>11</v>
          </cell>
        </row>
        <row r="15">
          <cell r="A15">
            <v>12</v>
          </cell>
        </row>
        <row r="16">
          <cell r="A16">
            <v>13</v>
          </cell>
        </row>
        <row r="17">
          <cell r="A17">
            <v>14</v>
          </cell>
        </row>
        <row r="18">
          <cell r="A18">
            <v>15</v>
          </cell>
        </row>
        <row r="19">
          <cell r="A19">
            <v>16</v>
          </cell>
        </row>
        <row r="20">
          <cell r="A20">
            <v>17</v>
          </cell>
        </row>
        <row r="21">
          <cell r="A21">
            <v>18</v>
          </cell>
        </row>
        <row r="22">
          <cell r="A22">
            <v>19</v>
          </cell>
        </row>
        <row r="23">
          <cell r="A23">
            <v>20</v>
          </cell>
        </row>
        <row r="24">
          <cell r="A24">
            <v>21</v>
          </cell>
        </row>
        <row r="25">
          <cell r="A25">
            <v>22</v>
          </cell>
        </row>
        <row r="26">
          <cell r="A26">
            <v>23</v>
          </cell>
        </row>
        <row r="27">
          <cell r="A27">
            <v>24</v>
          </cell>
        </row>
        <row r="28">
          <cell r="A28">
            <v>25</v>
          </cell>
        </row>
        <row r="29">
          <cell r="A29">
            <v>26</v>
          </cell>
        </row>
        <row r="30">
          <cell r="A30">
            <v>27</v>
          </cell>
        </row>
        <row r="31">
          <cell r="A31">
            <v>28</v>
          </cell>
        </row>
        <row r="32">
          <cell r="A32">
            <v>29</v>
          </cell>
        </row>
        <row r="33">
          <cell r="A33">
            <v>30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i"/>
      <sheetName val="Modello-Graf"/>
      <sheetName val="ANOVA"/>
      <sheetName val="Verifica Residui"/>
      <sheetName val="Mandel"/>
      <sheetName val="Predizione"/>
      <sheetName val="Contr_Prog"/>
      <sheetName val="IncertezzaT"/>
      <sheetName val="Informazioni"/>
    </sheetNames>
    <sheetDataSet>
      <sheetData sheetId="0">
        <row r="4">
          <cell r="D4">
            <v>0</v>
          </cell>
        </row>
        <row r="10">
          <cell r="J10">
            <v>5</v>
          </cell>
          <cell r="K10">
            <v>621.10800729181176</v>
          </cell>
        </row>
      </sheetData>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artiglio "/>
      <sheetName val="2_INDICE"/>
      <sheetName val="3_SCHEMA"/>
      <sheetName val="4-INFORMAZIONI RISULTATI AZIONI"/>
      <sheetName val="5-VdR PdM"/>
      <sheetName val="6-VdR processo"/>
      <sheetName val="7-OPPORTUNITA"/>
      <sheetName val="8-VERIFICA PARTE TERZA "/>
      <sheetName val="Foglio1"/>
      <sheetName val="modifiche"/>
      <sheetName val="RIASSUNTO"/>
    </sheetNames>
    <sheetDataSet>
      <sheetData sheetId="0"/>
      <sheetData sheetId="1"/>
      <sheetData sheetId="2"/>
      <sheetData sheetId="3"/>
      <sheetData sheetId="4"/>
      <sheetData sheetId="5"/>
      <sheetData sheetId="6"/>
      <sheetData sheetId="7"/>
      <sheetData sheetId="8">
        <row r="10">
          <cell r="D10" t="str">
            <v>SI</v>
          </cell>
          <cell r="E10">
            <v>1</v>
          </cell>
          <cell r="F10">
            <v>2</v>
          </cell>
          <cell r="G10">
            <v>0.5</v>
          </cell>
        </row>
        <row r="11">
          <cell r="D11" t="str">
            <v>NO</v>
          </cell>
          <cell r="E11">
            <v>5</v>
          </cell>
          <cell r="F11">
            <v>1</v>
          </cell>
          <cell r="G11">
            <v>100</v>
          </cell>
        </row>
        <row r="12">
          <cell r="D12" t="str">
            <v>non so</v>
          </cell>
          <cell r="E12">
            <v>20</v>
          </cell>
          <cell r="F12">
            <v>1</v>
          </cell>
          <cell r="G12">
            <v>100</v>
          </cell>
        </row>
        <row r="31">
          <cell r="D31" t="str">
            <v>&lt; 5 gg</v>
          </cell>
          <cell r="E31">
            <v>1</v>
          </cell>
        </row>
        <row r="32">
          <cell r="D32" t="str">
            <v>5-10</v>
          </cell>
          <cell r="E32">
            <v>10</v>
          </cell>
        </row>
        <row r="33">
          <cell r="D33" t="str">
            <v>&gt; 10 gg</v>
          </cell>
          <cell r="E33">
            <v>20</v>
          </cell>
        </row>
        <row r="34">
          <cell r="D34" t="str">
            <v>non so</v>
          </cell>
          <cell r="E34">
            <v>30</v>
          </cell>
        </row>
      </sheetData>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T99"/>
  <sheetViews>
    <sheetView tabSelected="1" zoomScale="85" zoomScaleNormal="85" workbookViewId="0">
      <selection activeCell="C1" sqref="C1:Q2"/>
    </sheetView>
  </sheetViews>
  <sheetFormatPr defaultColWidth="9.109375" defaultRowHeight="13.2" x14ac:dyDescent="0.25"/>
  <cols>
    <col min="1" max="1" width="20.109375" style="48" bestFit="1" customWidth="1"/>
    <col min="2" max="2" width="18.6640625" style="48" customWidth="1"/>
    <col min="3" max="3" width="10.109375" style="48" bestFit="1" customWidth="1"/>
    <col min="4" max="4" width="8" style="48" customWidth="1"/>
    <col min="5" max="5" width="14.88671875" style="48" bestFit="1" customWidth="1"/>
    <col min="6" max="6" width="16.6640625" style="48" bestFit="1" customWidth="1"/>
    <col min="7" max="7" width="8.44140625" style="48" bestFit="1" customWidth="1"/>
    <col min="8" max="8" width="12.33203125" style="48" customWidth="1"/>
    <col min="9" max="9" width="15.88671875" style="48" hidden="1" customWidth="1"/>
    <col min="10" max="10" width="10.6640625" style="48" hidden="1" customWidth="1"/>
    <col min="11" max="11" width="11.6640625" style="48" hidden="1" customWidth="1"/>
    <col min="12" max="12" width="2.5546875" style="48" hidden="1" customWidth="1"/>
    <col min="13" max="16" width="9.109375" style="48" hidden="1" customWidth="1"/>
    <col min="17" max="18" width="9.109375" style="48"/>
    <col min="19" max="19" width="14.88671875" style="48" customWidth="1"/>
    <col min="20" max="16384" width="9.109375" style="48"/>
  </cols>
  <sheetData>
    <row r="1" spans="1:20" s="34" customFormat="1" ht="21" customHeight="1" x14ac:dyDescent="0.3">
      <c r="A1" s="551"/>
      <c r="B1" s="551"/>
      <c r="C1" s="552" t="s">
        <v>229</v>
      </c>
      <c r="D1" s="552"/>
      <c r="E1" s="552"/>
      <c r="F1" s="552"/>
      <c r="G1" s="552"/>
      <c r="H1" s="552"/>
      <c r="I1" s="552"/>
      <c r="J1" s="552"/>
      <c r="K1" s="552"/>
      <c r="L1" s="552"/>
      <c r="M1" s="552"/>
      <c r="N1" s="552"/>
      <c r="O1" s="552"/>
      <c r="P1" s="552"/>
      <c r="Q1" s="552"/>
      <c r="R1" s="553" t="str">
        <f>A8&amp;"                                    Pagina "&amp;B9&amp;"  di "&amp;B10&amp;"                                         "&amp;A11&amp;B11&amp;"                                    "&amp;A12&amp;B12</f>
        <v>Appr. LNRBM-ITA                                    Pagina 1  di 8                                         Revisione n.1                                    Data:15/05/2023</v>
      </c>
      <c r="S1" s="553"/>
    </row>
    <row r="2" spans="1:20" s="34" customFormat="1" ht="10.5" customHeight="1" x14ac:dyDescent="0.3">
      <c r="A2" s="551"/>
      <c r="B2" s="551"/>
      <c r="C2" s="552"/>
      <c r="D2" s="552"/>
      <c r="E2" s="552"/>
      <c r="F2" s="552"/>
      <c r="G2" s="552"/>
      <c r="H2" s="552"/>
      <c r="I2" s="552"/>
      <c r="J2" s="552"/>
      <c r="K2" s="552"/>
      <c r="L2" s="552"/>
      <c r="M2" s="552"/>
      <c r="N2" s="552"/>
      <c r="O2" s="552"/>
      <c r="P2" s="552"/>
      <c r="Q2" s="552"/>
      <c r="R2" s="553"/>
      <c r="S2" s="553"/>
    </row>
    <row r="3" spans="1:20" s="34" customFormat="1" ht="19.5" customHeight="1" x14ac:dyDescent="0.3">
      <c r="A3" s="551"/>
      <c r="B3" s="551"/>
      <c r="C3" s="554" t="s">
        <v>230</v>
      </c>
      <c r="D3" s="554"/>
      <c r="E3" s="554"/>
      <c r="F3" s="554"/>
      <c r="G3" s="554"/>
      <c r="H3" s="554"/>
      <c r="I3" s="554"/>
      <c r="J3" s="554"/>
      <c r="K3" s="554"/>
      <c r="L3" s="554"/>
      <c r="M3" s="554"/>
      <c r="N3" s="554"/>
      <c r="O3" s="554"/>
      <c r="P3" s="554"/>
      <c r="Q3" s="554"/>
      <c r="R3" s="553"/>
      <c r="S3" s="553"/>
    </row>
    <row r="4" spans="1:20" s="34" customFormat="1" ht="12.75" customHeight="1" x14ac:dyDescent="0.3">
      <c r="A4" s="551"/>
      <c r="B4" s="551"/>
      <c r="C4" s="552" t="s">
        <v>231</v>
      </c>
      <c r="D4" s="552"/>
      <c r="E4" s="552"/>
      <c r="F4" s="552"/>
      <c r="G4" s="552"/>
      <c r="H4" s="552"/>
      <c r="I4" s="552"/>
      <c r="J4" s="552"/>
      <c r="K4" s="552"/>
      <c r="L4" s="552"/>
      <c r="M4" s="552"/>
      <c r="N4" s="552"/>
      <c r="O4" s="552"/>
      <c r="P4" s="552"/>
      <c r="Q4" s="552"/>
      <c r="R4" s="553"/>
      <c r="S4" s="553"/>
    </row>
    <row r="5" spans="1:20" s="34" customFormat="1" ht="9.75" customHeight="1" x14ac:dyDescent="0.3">
      <c r="A5" s="551"/>
      <c r="B5" s="551"/>
      <c r="C5" s="552"/>
      <c r="D5" s="552"/>
      <c r="E5" s="552"/>
      <c r="F5" s="552"/>
      <c r="G5" s="552"/>
      <c r="H5" s="552"/>
      <c r="I5" s="552"/>
      <c r="J5" s="552"/>
      <c r="K5" s="552"/>
      <c r="L5" s="552"/>
      <c r="M5" s="552"/>
      <c r="N5" s="552"/>
      <c r="O5" s="552"/>
      <c r="P5" s="552"/>
      <c r="Q5" s="552"/>
      <c r="R5" s="553"/>
      <c r="S5" s="553"/>
    </row>
    <row r="6" spans="1:20" s="34" customFormat="1" ht="12.75" customHeight="1" x14ac:dyDescent="0.3">
      <c r="A6" s="35"/>
      <c r="B6" s="35"/>
      <c r="C6" s="548"/>
      <c r="D6" s="549"/>
      <c r="E6" s="549"/>
      <c r="F6" s="549"/>
      <c r="G6" s="549"/>
      <c r="H6" s="549"/>
      <c r="I6" s="549"/>
      <c r="J6" s="549"/>
      <c r="K6" s="549"/>
      <c r="L6" s="549"/>
      <c r="M6" s="549"/>
      <c r="N6" s="549"/>
      <c r="O6" s="549"/>
      <c r="P6" s="549"/>
      <c r="Q6" s="549"/>
      <c r="R6" s="549"/>
      <c r="S6" s="550"/>
    </row>
    <row r="7" spans="1:20" s="34" customFormat="1" ht="12.75" customHeight="1" x14ac:dyDescent="0.3">
      <c r="A7" s="35"/>
      <c r="B7" s="35"/>
      <c r="C7" s="36"/>
      <c r="D7" s="36"/>
      <c r="E7" s="36"/>
      <c r="F7" s="36"/>
      <c r="G7" s="36"/>
      <c r="H7" s="36"/>
      <c r="I7" s="36"/>
      <c r="J7" s="36"/>
      <c r="K7" s="36"/>
      <c r="L7" s="36"/>
      <c r="M7" s="36"/>
      <c r="N7" s="36"/>
      <c r="O7" s="36"/>
      <c r="P7" s="36"/>
      <c r="Q7" s="36"/>
      <c r="R7" s="37"/>
      <c r="S7" s="37"/>
    </row>
    <row r="8" spans="1:20" s="40" customFormat="1" ht="14.4" x14ac:dyDescent="0.3">
      <c r="A8" s="73" t="s">
        <v>409</v>
      </c>
      <c r="B8" s="38"/>
      <c r="C8" s="39"/>
      <c r="D8" s="39"/>
      <c r="E8" s="39"/>
      <c r="F8" s="39"/>
      <c r="G8" s="39"/>
      <c r="H8" s="39"/>
      <c r="I8" s="39"/>
      <c r="J8" s="39"/>
      <c r="K8" s="39"/>
      <c r="L8" s="39"/>
      <c r="M8" s="39"/>
      <c r="N8" s="39"/>
      <c r="O8" s="39"/>
      <c r="P8" s="39"/>
      <c r="Q8" s="39"/>
      <c r="R8" s="39"/>
      <c r="S8" s="39"/>
    </row>
    <row r="9" spans="1:20" s="40" customFormat="1" ht="14.4" x14ac:dyDescent="0.3">
      <c r="A9" s="41" t="s">
        <v>261</v>
      </c>
      <c r="B9" s="42">
        <v>1</v>
      </c>
      <c r="C9" s="39"/>
      <c r="D9" s="39"/>
      <c r="E9" s="39"/>
      <c r="F9" s="39"/>
      <c r="G9" s="39"/>
      <c r="H9" s="39"/>
      <c r="I9" s="39"/>
      <c r="J9" s="39"/>
      <c r="K9" s="39"/>
      <c r="L9" s="39"/>
      <c r="M9" s="39"/>
      <c r="N9" s="39"/>
      <c r="O9" s="39"/>
      <c r="P9" s="39"/>
      <c r="Q9" s="39"/>
      <c r="R9" s="39"/>
      <c r="S9" s="39"/>
    </row>
    <row r="10" spans="1:20" s="40" customFormat="1" ht="14.4" x14ac:dyDescent="0.3">
      <c r="A10" s="41" t="s">
        <v>262</v>
      </c>
      <c r="B10" s="42">
        <v>8</v>
      </c>
      <c r="C10" s="39"/>
      <c r="D10" s="39"/>
      <c r="E10" s="39"/>
      <c r="F10" s="39"/>
      <c r="G10" s="39"/>
      <c r="H10" s="39"/>
      <c r="I10" s="39"/>
      <c r="J10" s="39"/>
      <c r="K10" s="39"/>
      <c r="L10" s="39"/>
      <c r="M10" s="39"/>
      <c r="N10" s="39"/>
      <c r="O10" s="39"/>
      <c r="P10" s="39"/>
      <c r="Q10" s="39"/>
      <c r="R10" s="39"/>
      <c r="S10" s="39"/>
    </row>
    <row r="11" spans="1:20" s="40" customFormat="1" ht="14.4" x14ac:dyDescent="0.3">
      <c r="A11" s="41" t="s">
        <v>406</v>
      </c>
      <c r="B11" s="539">
        <v>1</v>
      </c>
      <c r="C11" s="39"/>
      <c r="D11" s="39"/>
      <c r="E11" s="39"/>
      <c r="F11" s="39"/>
      <c r="G11" s="39"/>
      <c r="H11" s="39"/>
      <c r="I11" s="39"/>
      <c r="J11" s="39"/>
      <c r="K11" s="39"/>
      <c r="L11" s="39"/>
      <c r="M11" s="39"/>
      <c r="N11" s="39"/>
      <c r="O11" s="39"/>
      <c r="P11" s="39"/>
      <c r="Q11" s="39"/>
      <c r="R11" s="39"/>
      <c r="S11" s="39"/>
    </row>
    <row r="12" spans="1:20" s="40" customFormat="1" ht="15.6" x14ac:dyDescent="0.3">
      <c r="A12" s="41" t="s">
        <v>263</v>
      </c>
      <c r="B12" s="43" t="s">
        <v>405</v>
      </c>
      <c r="C12" s="39"/>
      <c r="D12" s="39"/>
      <c r="E12" s="39"/>
      <c r="F12" s="39"/>
      <c r="G12" s="39"/>
      <c r="H12" s="39"/>
      <c r="I12" s="39"/>
      <c r="J12" s="44"/>
      <c r="K12" s="39"/>
      <c r="L12" s="39"/>
      <c r="M12" s="39"/>
      <c r="N12" s="39"/>
      <c r="O12" s="39"/>
      <c r="P12" s="39"/>
      <c r="Q12" s="39"/>
      <c r="R12" s="39"/>
      <c r="S12" s="39"/>
    </row>
    <row r="14" spans="1:20" ht="71.25" customHeight="1" x14ac:dyDescent="0.25">
      <c r="A14" s="45" t="s">
        <v>264</v>
      </c>
      <c r="B14" s="540"/>
      <c r="C14" s="540"/>
      <c r="D14" s="540"/>
      <c r="E14" s="540"/>
      <c r="F14" s="540"/>
      <c r="G14" s="540"/>
      <c r="H14" s="540"/>
      <c r="I14" s="540"/>
      <c r="J14" s="540"/>
      <c r="K14" s="540"/>
      <c r="L14" s="540"/>
      <c r="M14" s="540"/>
      <c r="N14" s="540"/>
      <c r="O14" s="540"/>
      <c r="P14" s="540"/>
      <c r="Q14" s="540"/>
      <c r="R14" s="540"/>
      <c r="S14" s="540"/>
      <c r="T14" s="47"/>
    </row>
    <row r="15" spans="1:20" x14ac:dyDescent="0.25">
      <c r="A15" s="48" t="s">
        <v>291</v>
      </c>
      <c r="B15" s="46" t="s">
        <v>298</v>
      </c>
      <c r="C15" s="46"/>
      <c r="D15" s="46"/>
      <c r="E15" s="46"/>
      <c r="F15" s="46"/>
      <c r="G15" s="46"/>
      <c r="H15" s="46"/>
      <c r="I15" s="46"/>
      <c r="J15" s="46"/>
      <c r="K15" s="46"/>
      <c r="L15" s="46"/>
      <c r="M15" s="46"/>
      <c r="N15" s="46"/>
      <c r="O15" s="46"/>
      <c r="P15" s="46"/>
      <c r="Q15" s="46"/>
      <c r="R15" s="46"/>
      <c r="S15" s="46"/>
    </row>
    <row r="16" spans="1:20" ht="14.4" x14ac:dyDescent="0.25">
      <c r="A16" s="45"/>
      <c r="B16" s="49"/>
      <c r="C16" s="46"/>
      <c r="D16" s="46"/>
      <c r="E16" s="46"/>
      <c r="F16" s="46"/>
      <c r="G16" s="46"/>
      <c r="H16" s="46"/>
      <c r="I16" s="46"/>
      <c r="J16" s="46"/>
      <c r="K16" s="46"/>
      <c r="L16" s="46"/>
      <c r="M16" s="46"/>
      <c r="N16" s="46"/>
      <c r="O16" s="46"/>
      <c r="P16" s="46"/>
      <c r="Q16" s="46"/>
      <c r="R16" s="46"/>
      <c r="S16" s="46"/>
    </row>
    <row r="17" spans="1:19" x14ac:dyDescent="0.25">
      <c r="A17" s="48" t="s">
        <v>292</v>
      </c>
      <c r="B17" s="46" t="s">
        <v>293</v>
      </c>
      <c r="C17" s="46"/>
      <c r="D17" s="46"/>
      <c r="E17" s="46"/>
      <c r="F17" s="46"/>
      <c r="G17" s="46"/>
      <c r="H17" s="46"/>
      <c r="I17" s="46"/>
      <c r="J17" s="46"/>
      <c r="K17" s="46"/>
      <c r="L17" s="46"/>
      <c r="M17" s="46"/>
      <c r="N17" s="46"/>
      <c r="O17" s="46"/>
      <c r="P17" s="46"/>
      <c r="Q17" s="46"/>
      <c r="R17" s="46"/>
      <c r="S17" s="46"/>
    </row>
    <row r="18" spans="1:19" x14ac:dyDescent="0.25">
      <c r="B18" s="50"/>
      <c r="C18" s="46"/>
      <c r="D18" s="46"/>
      <c r="E18" s="46"/>
      <c r="F18" s="46"/>
      <c r="G18" s="46"/>
      <c r="H18" s="46"/>
      <c r="I18" s="46"/>
      <c r="J18" s="46"/>
      <c r="K18" s="46"/>
      <c r="L18" s="46"/>
      <c r="M18" s="46"/>
      <c r="N18" s="46"/>
      <c r="O18" s="46"/>
      <c r="P18" s="46"/>
      <c r="Q18" s="46"/>
      <c r="R18" s="46"/>
      <c r="S18" s="46"/>
    </row>
    <row r="19" spans="1:19" ht="47.4" customHeight="1" x14ac:dyDescent="0.25">
      <c r="A19" s="46" t="s">
        <v>294</v>
      </c>
      <c r="B19" s="543"/>
      <c r="C19" s="543"/>
      <c r="D19" s="543"/>
      <c r="E19" s="543"/>
      <c r="F19" s="543"/>
      <c r="G19" s="543"/>
      <c r="H19" s="543"/>
      <c r="I19" s="543"/>
      <c r="J19" s="543"/>
      <c r="K19" s="543"/>
      <c r="L19" s="543"/>
      <c r="M19" s="543"/>
      <c r="N19" s="543"/>
      <c r="O19" s="543"/>
      <c r="P19" s="543"/>
      <c r="Q19" s="543"/>
      <c r="R19" s="543"/>
      <c r="S19" s="543"/>
    </row>
    <row r="20" spans="1:19" ht="29.4" customHeight="1" x14ac:dyDescent="0.25">
      <c r="A20" s="118" t="s">
        <v>297</v>
      </c>
      <c r="B20" s="117"/>
      <c r="C20" s="117"/>
      <c r="D20" s="117"/>
      <c r="E20" s="117"/>
      <c r="F20" s="117"/>
      <c r="G20" s="117"/>
      <c r="H20" s="117"/>
      <c r="I20" s="117"/>
      <c r="J20" s="117"/>
      <c r="K20" s="117"/>
      <c r="L20" s="117"/>
      <c r="M20" s="117"/>
      <c r="N20" s="117"/>
      <c r="O20" s="117"/>
      <c r="P20" s="117"/>
      <c r="Q20" s="117"/>
      <c r="R20" s="117"/>
      <c r="S20" s="117"/>
    </row>
    <row r="21" spans="1:19" x14ac:dyDescent="0.25">
      <c r="B21" s="50"/>
    </row>
    <row r="22" spans="1:19" x14ac:dyDescent="0.25">
      <c r="A22" s="48" t="s">
        <v>296</v>
      </c>
      <c r="B22" s="544" t="s">
        <v>327</v>
      </c>
      <c r="C22" s="544"/>
      <c r="D22" s="544"/>
      <c r="E22" s="544"/>
      <c r="F22" s="544"/>
      <c r="G22" s="544"/>
      <c r="H22" s="544"/>
      <c r="I22" s="544"/>
      <c r="J22" s="544"/>
      <c r="K22" s="544"/>
      <c r="L22" s="544"/>
      <c r="M22" s="544"/>
      <c r="N22" s="544"/>
      <c r="O22" s="544"/>
      <c r="P22" s="544"/>
      <c r="Q22" s="544"/>
      <c r="R22" s="544"/>
      <c r="S22" s="544"/>
    </row>
    <row r="23" spans="1:19" x14ac:dyDescent="0.25">
      <c r="B23" s="544"/>
      <c r="C23" s="544"/>
      <c r="D23" s="544"/>
      <c r="E23" s="544"/>
      <c r="F23" s="544"/>
      <c r="G23" s="544"/>
      <c r="H23" s="544"/>
      <c r="I23" s="544"/>
      <c r="J23" s="544"/>
      <c r="K23" s="544"/>
      <c r="L23" s="544"/>
      <c r="M23" s="544"/>
      <c r="N23" s="544"/>
      <c r="O23" s="544"/>
      <c r="P23" s="544"/>
      <c r="Q23" s="544"/>
      <c r="R23" s="544"/>
      <c r="S23" s="544"/>
    </row>
    <row r="25" spans="1:19" x14ac:dyDescent="0.25">
      <c r="A25" s="48" t="s">
        <v>299</v>
      </c>
      <c r="B25" s="544" t="s">
        <v>364</v>
      </c>
      <c r="C25" s="544"/>
      <c r="D25" s="544"/>
      <c r="E25" s="544"/>
      <c r="F25" s="544"/>
      <c r="G25" s="544"/>
      <c r="H25" s="544"/>
      <c r="I25" s="544"/>
      <c r="J25" s="544"/>
      <c r="K25" s="544"/>
      <c r="L25" s="544"/>
      <c r="M25" s="544"/>
      <c r="N25" s="544"/>
      <c r="O25" s="544"/>
      <c r="P25" s="544"/>
      <c r="Q25" s="544"/>
      <c r="R25" s="544"/>
      <c r="S25" s="544"/>
    </row>
    <row r="26" spans="1:19" ht="26.4" customHeight="1" x14ac:dyDescent="0.25">
      <c r="A26" s="52"/>
      <c r="B26" s="544"/>
      <c r="C26" s="544"/>
      <c r="D26" s="544"/>
      <c r="E26" s="544"/>
      <c r="F26" s="544"/>
      <c r="G26" s="544"/>
      <c r="H26" s="544"/>
      <c r="I26" s="544"/>
      <c r="J26" s="544"/>
      <c r="K26" s="544"/>
      <c r="L26" s="544"/>
      <c r="M26" s="544"/>
      <c r="N26" s="544"/>
      <c r="O26" s="544"/>
      <c r="P26" s="544"/>
      <c r="Q26" s="544"/>
      <c r="R26" s="544"/>
      <c r="S26" s="544"/>
    </row>
    <row r="27" spans="1:19" ht="21" customHeight="1" x14ac:dyDescent="0.25">
      <c r="A27" s="53"/>
      <c r="B27" s="54"/>
      <c r="C27" s="51"/>
      <c r="D27" s="51"/>
      <c r="E27" s="51"/>
      <c r="F27" s="51"/>
      <c r="G27" s="51"/>
      <c r="H27" s="51"/>
      <c r="I27" s="51"/>
      <c r="J27" s="51"/>
      <c r="K27" s="51"/>
      <c r="L27" s="51"/>
      <c r="M27" s="51"/>
      <c r="N27" s="51"/>
      <c r="O27" s="51"/>
      <c r="P27" s="51"/>
      <c r="Q27" s="51"/>
      <c r="R27" s="51"/>
    </row>
    <row r="28" spans="1:19" x14ac:dyDescent="0.25">
      <c r="A28" s="119" t="s">
        <v>300</v>
      </c>
      <c r="B28" s="543" t="s">
        <v>328</v>
      </c>
      <c r="C28" s="543"/>
      <c r="D28" s="543"/>
      <c r="E28" s="543"/>
      <c r="F28" s="543"/>
      <c r="G28" s="543"/>
      <c r="H28" s="543"/>
      <c r="I28" s="543"/>
      <c r="J28" s="543"/>
      <c r="K28" s="543"/>
      <c r="L28" s="543"/>
      <c r="M28" s="543"/>
      <c r="N28" s="543"/>
      <c r="O28" s="543"/>
      <c r="P28" s="543"/>
      <c r="Q28" s="543"/>
      <c r="R28" s="543"/>
      <c r="S28" s="543"/>
    </row>
    <row r="29" spans="1:19" x14ac:dyDescent="0.25">
      <c r="A29" s="55"/>
      <c r="B29" s="543"/>
      <c r="C29" s="543"/>
      <c r="D29" s="543"/>
      <c r="E29" s="543"/>
      <c r="F29" s="543"/>
      <c r="G29" s="543"/>
      <c r="H29" s="543"/>
      <c r="I29" s="543"/>
      <c r="J29" s="543"/>
      <c r="K29" s="543"/>
      <c r="L29" s="543"/>
      <c r="M29" s="543"/>
      <c r="N29" s="543"/>
      <c r="O29" s="543"/>
      <c r="P29" s="543"/>
      <c r="Q29" s="543"/>
      <c r="R29" s="543"/>
      <c r="S29" s="543"/>
    </row>
    <row r="30" spans="1:19" x14ac:dyDescent="0.25">
      <c r="A30" s="53"/>
      <c r="B30" s="56"/>
      <c r="C30" s="56"/>
      <c r="D30" s="51"/>
      <c r="E30" s="51"/>
      <c r="F30" s="51"/>
      <c r="G30" s="51"/>
      <c r="H30" s="51"/>
      <c r="I30" s="51"/>
      <c r="J30" s="51"/>
      <c r="K30" s="51"/>
      <c r="L30" s="51"/>
      <c r="M30" s="51"/>
      <c r="N30" s="51"/>
      <c r="O30" s="51"/>
      <c r="P30" s="51"/>
      <c r="Q30" s="51"/>
      <c r="R30" s="51"/>
    </row>
    <row r="31" spans="1:19" x14ac:dyDescent="0.25">
      <c r="A31" s="121" t="s">
        <v>301</v>
      </c>
      <c r="B31" s="56"/>
      <c r="C31" s="56"/>
      <c r="D31" s="51"/>
      <c r="E31" s="51"/>
      <c r="F31" s="51"/>
      <c r="G31" s="51"/>
      <c r="H31" s="51"/>
      <c r="I31" s="51"/>
      <c r="J31" s="51"/>
      <c r="K31" s="51"/>
      <c r="L31" s="51"/>
      <c r="M31" s="51"/>
      <c r="N31" s="51"/>
      <c r="O31" s="51"/>
      <c r="P31" s="51"/>
      <c r="Q31" s="51"/>
      <c r="R31" s="51"/>
    </row>
    <row r="32" spans="1:19" x14ac:dyDescent="0.25">
      <c r="A32" s="53"/>
      <c r="B32" s="56"/>
      <c r="C32" s="56"/>
      <c r="D32" s="51"/>
      <c r="E32" s="51"/>
      <c r="F32" s="51"/>
      <c r="G32" s="51"/>
      <c r="H32" s="51"/>
      <c r="I32" s="51"/>
      <c r="J32" s="51"/>
      <c r="K32" s="51"/>
      <c r="L32" s="51"/>
      <c r="M32" s="51"/>
      <c r="N32" s="51"/>
      <c r="O32" s="51"/>
      <c r="P32" s="51"/>
      <c r="Q32" s="51"/>
      <c r="R32" s="51"/>
    </row>
    <row r="33" spans="1:19" ht="39.6" x14ac:dyDescent="0.25">
      <c r="A33" s="120" t="s">
        <v>302</v>
      </c>
      <c r="B33" s="122" t="s">
        <v>303</v>
      </c>
      <c r="C33" s="56"/>
      <c r="D33" s="51"/>
      <c r="E33" s="51"/>
      <c r="F33" s="51"/>
      <c r="G33" s="51"/>
      <c r="H33" s="51"/>
      <c r="I33" s="51"/>
      <c r="J33" s="51"/>
      <c r="K33" s="51"/>
      <c r="L33" s="51"/>
      <c r="M33" s="51"/>
      <c r="N33" s="51"/>
      <c r="O33" s="51"/>
      <c r="P33" s="51"/>
      <c r="Q33" s="51"/>
      <c r="R33" s="51"/>
    </row>
    <row r="34" spans="1:19" ht="52.8" x14ac:dyDescent="0.25">
      <c r="A34" s="120" t="s">
        <v>318</v>
      </c>
      <c r="B34" s="545" t="s">
        <v>304</v>
      </c>
      <c r="C34" s="545"/>
      <c r="D34" s="545"/>
      <c r="E34" s="545"/>
      <c r="F34" s="545"/>
      <c r="G34" s="545"/>
      <c r="H34" s="545"/>
      <c r="I34" s="545"/>
      <c r="J34" s="545"/>
      <c r="K34" s="545"/>
      <c r="L34" s="545"/>
      <c r="M34" s="545"/>
      <c r="N34" s="545"/>
      <c r="O34" s="545"/>
      <c r="P34" s="545"/>
      <c r="Q34" s="545"/>
      <c r="R34" s="545"/>
      <c r="S34" s="545"/>
    </row>
    <row r="35" spans="1:19" x14ac:dyDescent="0.25">
      <c r="A35" s="57"/>
      <c r="B35" s="58"/>
      <c r="C35" s="58"/>
      <c r="D35" s="51"/>
      <c r="E35" s="51"/>
      <c r="F35" s="51"/>
      <c r="G35" s="51"/>
      <c r="H35" s="51"/>
      <c r="I35" s="51"/>
      <c r="J35" s="51"/>
      <c r="K35" s="51"/>
      <c r="L35" s="51"/>
      <c r="M35" s="51"/>
      <c r="N35" s="51"/>
      <c r="O35" s="51"/>
      <c r="P35" s="51"/>
      <c r="Q35" s="51"/>
      <c r="R35" s="51"/>
    </row>
    <row r="36" spans="1:19" ht="28.2" customHeight="1" x14ac:dyDescent="0.25">
      <c r="A36" s="121" t="s">
        <v>305</v>
      </c>
      <c r="B36" s="546" t="s">
        <v>329</v>
      </c>
      <c r="C36" s="546"/>
      <c r="D36" s="546"/>
      <c r="E36" s="546"/>
      <c r="F36" s="546"/>
      <c r="G36" s="546"/>
      <c r="H36" s="546"/>
      <c r="I36" s="546"/>
      <c r="J36" s="546"/>
      <c r="K36" s="546"/>
      <c r="L36" s="546"/>
      <c r="M36" s="546"/>
      <c r="N36" s="546"/>
      <c r="O36" s="546"/>
      <c r="P36" s="546"/>
      <c r="Q36" s="546"/>
      <c r="R36" s="546"/>
      <c r="S36" s="546"/>
    </row>
    <row r="37" spans="1:19" ht="36.6" customHeight="1" x14ac:dyDescent="0.25">
      <c r="A37" s="53"/>
      <c r="B37" s="547" t="s">
        <v>330</v>
      </c>
      <c r="C37" s="547"/>
      <c r="D37" s="547"/>
      <c r="E37" s="547"/>
      <c r="F37" s="547"/>
      <c r="G37" s="547"/>
      <c r="H37" s="547"/>
      <c r="I37" s="547"/>
      <c r="J37" s="547"/>
      <c r="K37" s="547"/>
      <c r="L37" s="547"/>
      <c r="M37" s="547"/>
      <c r="N37" s="547"/>
      <c r="O37" s="547"/>
      <c r="P37" s="547"/>
      <c r="Q37" s="547"/>
      <c r="R37" s="547"/>
      <c r="S37" s="547"/>
    </row>
    <row r="38" spans="1:19" x14ac:dyDescent="0.25">
      <c r="A38" s="53"/>
      <c r="B38" s="58">
        <v>1</v>
      </c>
      <c r="C38" s="58" t="s">
        <v>331</v>
      </c>
      <c r="D38" s="51"/>
      <c r="E38" s="51"/>
      <c r="F38" s="51"/>
      <c r="G38" s="51"/>
      <c r="H38" s="51"/>
      <c r="I38" s="51"/>
      <c r="J38" s="51"/>
      <c r="K38" s="51"/>
      <c r="L38" s="51"/>
      <c r="M38" s="51"/>
      <c r="N38" s="51"/>
      <c r="O38" s="51"/>
      <c r="P38" s="51"/>
      <c r="Q38" s="51"/>
      <c r="R38" s="51"/>
    </row>
    <row r="39" spans="1:19" x14ac:dyDescent="0.25">
      <c r="A39" s="53"/>
      <c r="B39" s="58">
        <v>2</v>
      </c>
      <c r="C39" s="58" t="s">
        <v>306</v>
      </c>
      <c r="D39" s="51"/>
      <c r="E39" s="51"/>
      <c r="F39" s="51"/>
      <c r="G39" s="51"/>
      <c r="H39" s="51"/>
      <c r="I39" s="51"/>
      <c r="J39" s="51"/>
      <c r="K39" s="51"/>
      <c r="L39" s="51"/>
      <c r="M39" s="51"/>
      <c r="N39" s="51"/>
      <c r="O39" s="51"/>
      <c r="P39" s="51"/>
      <c r="Q39" s="51"/>
      <c r="R39" s="51"/>
    </row>
    <row r="40" spans="1:19" x14ac:dyDescent="0.25">
      <c r="A40" s="53"/>
      <c r="B40" s="58"/>
      <c r="C40" s="58"/>
      <c r="D40" s="51"/>
      <c r="E40" s="51"/>
      <c r="F40" s="51"/>
      <c r="G40" s="51"/>
      <c r="H40" s="51"/>
      <c r="I40" s="51"/>
      <c r="J40" s="51"/>
      <c r="K40" s="51"/>
      <c r="L40" s="51"/>
      <c r="M40" s="51"/>
      <c r="N40" s="51"/>
      <c r="O40" s="51"/>
      <c r="P40" s="51"/>
      <c r="Q40" s="51"/>
      <c r="R40" s="51"/>
    </row>
    <row r="41" spans="1:19" x14ac:dyDescent="0.25">
      <c r="A41" s="53" t="s">
        <v>209</v>
      </c>
      <c r="B41" s="58" t="s">
        <v>383</v>
      </c>
      <c r="C41" s="58"/>
      <c r="D41" s="51"/>
      <c r="E41" s="51"/>
      <c r="F41" s="51"/>
      <c r="G41" s="51"/>
      <c r="H41" s="51"/>
      <c r="I41" s="51"/>
      <c r="J41" s="51"/>
      <c r="K41" s="51"/>
      <c r="L41" s="51"/>
      <c r="M41" s="51"/>
      <c r="N41" s="51"/>
      <c r="O41" s="51"/>
      <c r="P41" s="51"/>
      <c r="Q41" s="51"/>
      <c r="R41" s="51"/>
    </row>
    <row r="42" spans="1:19" x14ac:dyDescent="0.25">
      <c r="A42" s="53"/>
      <c r="B42" s="58"/>
      <c r="C42" s="58"/>
      <c r="D42" s="51"/>
      <c r="E42" s="51"/>
      <c r="F42" s="51"/>
      <c r="G42" s="51"/>
      <c r="H42" s="51"/>
      <c r="I42" s="51"/>
      <c r="J42" s="51"/>
      <c r="K42" s="51"/>
      <c r="L42" s="51"/>
      <c r="M42" s="51"/>
      <c r="N42" s="51"/>
      <c r="O42" s="51"/>
      <c r="P42" s="51"/>
      <c r="Q42" s="51"/>
      <c r="R42" s="51"/>
    </row>
    <row r="43" spans="1:19" ht="27" customHeight="1" x14ac:dyDescent="0.25">
      <c r="A43" s="53"/>
      <c r="B43" s="541"/>
      <c r="C43" s="541"/>
      <c r="D43" s="541"/>
      <c r="E43" s="541"/>
      <c r="F43" s="541"/>
      <c r="G43" s="541"/>
      <c r="H43" s="51"/>
      <c r="I43" s="51"/>
      <c r="J43" s="51"/>
      <c r="K43" s="51"/>
      <c r="L43" s="51"/>
      <c r="M43" s="51"/>
      <c r="N43" s="51"/>
      <c r="O43" s="51"/>
      <c r="P43" s="51"/>
      <c r="Q43" s="51"/>
      <c r="R43" s="51"/>
    </row>
    <row r="44" spans="1:19" x14ac:dyDescent="0.25">
      <c r="A44" s="53"/>
      <c r="B44" s="59"/>
      <c r="C44" s="58"/>
      <c r="D44" s="51"/>
      <c r="E44" s="51"/>
      <c r="F44" s="51"/>
      <c r="G44" s="51"/>
      <c r="H44" s="51"/>
      <c r="I44" s="51"/>
      <c r="J44" s="51"/>
      <c r="K44" s="51"/>
      <c r="L44" s="51"/>
      <c r="M44" s="51"/>
      <c r="N44" s="51"/>
      <c r="O44" s="51"/>
      <c r="P44" s="51"/>
      <c r="Q44" s="51"/>
      <c r="R44" s="51"/>
    </row>
    <row r="45" spans="1:19" x14ac:dyDescent="0.25">
      <c r="A45" s="53"/>
      <c r="B45" s="58"/>
      <c r="C45" s="51"/>
      <c r="D45" s="51"/>
      <c r="E45" s="51"/>
      <c r="F45" s="51"/>
      <c r="G45" s="51"/>
      <c r="H45" s="51"/>
      <c r="I45" s="51"/>
      <c r="J45" s="51"/>
      <c r="K45" s="51"/>
      <c r="L45" s="51"/>
      <c r="M45" s="51"/>
      <c r="N45" s="51"/>
      <c r="O45" s="51"/>
      <c r="P45" s="51"/>
      <c r="Q45" s="51"/>
      <c r="R45" s="51"/>
    </row>
    <row r="46" spans="1:19" x14ac:dyDescent="0.25">
      <c r="A46" s="53"/>
      <c r="B46" s="58"/>
      <c r="C46" s="58"/>
      <c r="D46" s="51"/>
      <c r="E46" s="51"/>
      <c r="F46" s="51"/>
      <c r="G46" s="58"/>
      <c r="H46" s="51"/>
      <c r="I46" s="51"/>
      <c r="J46" s="51"/>
      <c r="K46" s="51"/>
      <c r="L46" s="51"/>
      <c r="M46" s="51"/>
      <c r="N46" s="51"/>
      <c r="O46" s="51"/>
      <c r="P46" s="51"/>
      <c r="Q46" s="51"/>
      <c r="R46" s="51"/>
    </row>
    <row r="47" spans="1:19" x14ac:dyDescent="0.25">
      <c r="A47" s="51"/>
      <c r="B47" s="58"/>
      <c r="C47" s="58"/>
      <c r="D47" s="51"/>
      <c r="E47" s="51"/>
      <c r="F47" s="51"/>
      <c r="G47" s="51"/>
      <c r="H47" s="51"/>
      <c r="I47" s="51"/>
      <c r="J47" s="51"/>
      <c r="K47" s="51"/>
      <c r="L47" s="51"/>
      <c r="M47" s="51"/>
      <c r="N47" s="51"/>
      <c r="O47" s="51"/>
      <c r="P47" s="51"/>
      <c r="Q47" s="51"/>
      <c r="R47" s="51"/>
    </row>
    <row r="48" spans="1:19" x14ac:dyDescent="0.25">
      <c r="A48" s="51"/>
      <c r="B48" s="58"/>
      <c r="C48" s="58"/>
      <c r="D48" s="51"/>
      <c r="E48" s="51"/>
      <c r="F48" s="51"/>
      <c r="G48" s="51"/>
      <c r="H48" s="51"/>
      <c r="I48" s="51"/>
      <c r="J48" s="51"/>
      <c r="K48" s="51"/>
      <c r="L48" s="51"/>
      <c r="M48" s="51"/>
      <c r="N48" s="51"/>
      <c r="O48" s="51"/>
      <c r="P48" s="51"/>
      <c r="Q48" s="51"/>
      <c r="R48" s="51"/>
    </row>
    <row r="49" spans="1:18" x14ac:dyDescent="0.25">
      <c r="A49" s="51"/>
      <c r="B49" s="58"/>
      <c r="C49" s="58"/>
      <c r="D49" s="51"/>
      <c r="E49" s="51"/>
      <c r="F49" s="51"/>
      <c r="G49" s="51"/>
      <c r="H49" s="51"/>
      <c r="I49" s="51"/>
      <c r="J49" s="51"/>
      <c r="K49" s="51"/>
      <c r="L49" s="51"/>
      <c r="M49" s="51"/>
      <c r="N49" s="51"/>
      <c r="O49" s="51"/>
      <c r="P49" s="51"/>
      <c r="Q49" s="51"/>
      <c r="R49" s="51"/>
    </row>
    <row r="50" spans="1:18" x14ac:dyDescent="0.25">
      <c r="A50" s="58"/>
      <c r="B50" s="51"/>
      <c r="C50" s="51"/>
      <c r="D50" s="51"/>
      <c r="E50" s="51"/>
      <c r="F50" s="51"/>
      <c r="G50" s="51"/>
      <c r="H50" s="51"/>
      <c r="I50" s="51"/>
      <c r="J50" s="51"/>
      <c r="K50" s="51"/>
      <c r="L50" s="51"/>
      <c r="M50" s="51"/>
      <c r="N50" s="51"/>
      <c r="O50" s="51"/>
      <c r="P50" s="51"/>
      <c r="Q50" s="51"/>
      <c r="R50" s="51"/>
    </row>
    <row r="51" spans="1:18" x14ac:dyDescent="0.25">
      <c r="A51" s="51"/>
      <c r="B51" s="58"/>
      <c r="C51" s="58"/>
      <c r="D51" s="51"/>
      <c r="E51" s="51"/>
      <c r="F51" s="51"/>
      <c r="G51" s="51"/>
      <c r="H51" s="51"/>
      <c r="I51" s="51"/>
      <c r="J51" s="51"/>
      <c r="K51" s="51"/>
      <c r="L51" s="51"/>
      <c r="M51" s="51"/>
      <c r="N51" s="51"/>
      <c r="O51" s="51"/>
      <c r="P51" s="51"/>
      <c r="Q51" s="51"/>
      <c r="R51" s="51"/>
    </row>
    <row r="52" spans="1:18" x14ac:dyDescent="0.25">
      <c r="A52" s="60"/>
      <c r="B52" s="61"/>
      <c r="C52" s="58"/>
      <c r="D52" s="51"/>
      <c r="E52" s="51"/>
      <c r="F52" s="51"/>
      <c r="G52" s="51"/>
      <c r="H52" s="51"/>
      <c r="I52" s="51"/>
      <c r="J52" s="51"/>
      <c r="K52" s="51"/>
      <c r="L52" s="51"/>
      <c r="M52" s="51"/>
      <c r="N52" s="51"/>
      <c r="O52" s="51"/>
      <c r="P52" s="51"/>
      <c r="Q52" s="51"/>
      <c r="R52" s="51"/>
    </row>
    <row r="53" spans="1:18" x14ac:dyDescent="0.25">
      <c r="A53" s="62"/>
      <c r="B53" s="58"/>
      <c r="C53" s="58"/>
      <c r="D53" s="51"/>
      <c r="E53" s="51"/>
      <c r="F53" s="51"/>
      <c r="G53" s="51"/>
      <c r="H53" s="51"/>
      <c r="I53" s="51"/>
      <c r="J53" s="51"/>
      <c r="K53" s="51"/>
      <c r="L53" s="51"/>
      <c r="M53" s="51"/>
      <c r="N53" s="51"/>
      <c r="O53" s="51"/>
      <c r="P53" s="51"/>
      <c r="Q53" s="51"/>
      <c r="R53" s="51"/>
    </row>
    <row r="54" spans="1:18" x14ac:dyDescent="0.25">
      <c r="A54" s="62"/>
      <c r="B54" s="58"/>
      <c r="C54" s="58"/>
      <c r="D54" s="51"/>
      <c r="E54" s="51"/>
      <c r="F54" s="51"/>
      <c r="G54" s="51"/>
      <c r="H54" s="51"/>
      <c r="I54" s="51"/>
      <c r="J54" s="51"/>
      <c r="K54" s="51"/>
      <c r="L54" s="51"/>
      <c r="M54" s="51"/>
      <c r="N54" s="51"/>
      <c r="O54" s="51"/>
      <c r="P54" s="51"/>
      <c r="Q54" s="51"/>
      <c r="R54" s="51"/>
    </row>
    <row r="55" spans="1:18" x14ac:dyDescent="0.25">
      <c r="A55" s="60"/>
      <c r="B55" s="61"/>
      <c r="C55" s="58"/>
      <c r="D55" s="51"/>
      <c r="E55" s="51"/>
      <c r="F55" s="51"/>
      <c r="G55" s="51"/>
      <c r="H55" s="51"/>
      <c r="I55" s="51"/>
      <c r="J55" s="51"/>
      <c r="K55" s="51"/>
      <c r="L55" s="51"/>
      <c r="M55" s="51"/>
      <c r="N55" s="51"/>
      <c r="O55" s="51"/>
      <c r="P55" s="51"/>
      <c r="Q55" s="51"/>
      <c r="R55" s="51"/>
    </row>
    <row r="56" spans="1:18" x14ac:dyDescent="0.25">
      <c r="A56" s="60"/>
      <c r="B56" s="61"/>
      <c r="C56" s="58"/>
      <c r="D56" s="51"/>
      <c r="E56" s="51"/>
      <c r="F56" s="51"/>
      <c r="G56" s="51"/>
      <c r="H56" s="51"/>
      <c r="I56" s="51"/>
      <c r="J56" s="51"/>
      <c r="K56" s="51"/>
      <c r="L56" s="51"/>
      <c r="M56" s="51"/>
      <c r="N56" s="51"/>
      <c r="O56" s="51"/>
      <c r="P56" s="51"/>
      <c r="Q56" s="51"/>
      <c r="R56" s="51"/>
    </row>
    <row r="57" spans="1:18" ht="36.6" customHeight="1" x14ac:dyDescent="0.25">
      <c r="A57" s="62"/>
      <c r="B57" s="63"/>
      <c r="C57" s="64"/>
      <c r="D57" s="51"/>
      <c r="E57" s="51"/>
      <c r="F57" s="51"/>
      <c r="G57" s="51"/>
      <c r="H57" s="51"/>
      <c r="I57" s="51"/>
      <c r="J57" s="51"/>
      <c r="K57" s="51"/>
      <c r="L57" s="51"/>
      <c r="M57" s="51"/>
      <c r="N57" s="51"/>
      <c r="O57" s="51"/>
      <c r="P57" s="51"/>
      <c r="Q57" s="51"/>
      <c r="R57" s="51"/>
    </row>
    <row r="58" spans="1:18" x14ac:dyDescent="0.25">
      <c r="A58" s="62"/>
      <c r="B58" s="58"/>
      <c r="C58" s="58"/>
      <c r="D58" s="51"/>
      <c r="E58" s="51"/>
      <c r="F58" s="51"/>
      <c r="G58" s="51"/>
      <c r="H58" s="51"/>
      <c r="I58" s="51"/>
      <c r="J58" s="51"/>
      <c r="K58" s="51"/>
      <c r="L58" s="51"/>
      <c r="M58" s="51"/>
      <c r="N58" s="51"/>
      <c r="O58" s="51"/>
      <c r="P58" s="51"/>
      <c r="Q58" s="51"/>
      <c r="R58" s="51"/>
    </row>
    <row r="59" spans="1:18" x14ac:dyDescent="0.25">
      <c r="A59" s="62"/>
      <c r="B59" s="58"/>
      <c r="C59" s="58"/>
      <c r="D59" s="51"/>
      <c r="E59" s="51"/>
      <c r="F59" s="51"/>
      <c r="G59" s="51"/>
      <c r="H59" s="51"/>
      <c r="I59" s="51"/>
      <c r="J59" s="51"/>
      <c r="K59" s="51"/>
      <c r="L59" s="51"/>
      <c r="M59" s="51"/>
      <c r="N59" s="51"/>
      <c r="O59" s="51"/>
      <c r="P59" s="51"/>
      <c r="Q59" s="51"/>
      <c r="R59" s="51"/>
    </row>
    <row r="60" spans="1:18" x14ac:dyDescent="0.25">
      <c r="A60" s="60"/>
      <c r="B60" s="61"/>
      <c r="C60" s="58"/>
      <c r="D60" s="51"/>
      <c r="E60" s="51"/>
      <c r="F60" s="51"/>
      <c r="G60" s="51"/>
      <c r="H60" s="51"/>
      <c r="I60" s="51"/>
      <c r="J60" s="51"/>
      <c r="K60" s="51"/>
      <c r="L60" s="51"/>
      <c r="M60" s="51"/>
      <c r="N60" s="51"/>
      <c r="O60" s="51"/>
      <c r="P60" s="51"/>
      <c r="Q60" s="51"/>
      <c r="R60" s="51"/>
    </row>
    <row r="61" spans="1:18" x14ac:dyDescent="0.25">
      <c r="A61" s="51"/>
      <c r="B61" s="58"/>
      <c r="C61" s="58"/>
      <c r="D61" s="51"/>
      <c r="E61" s="51"/>
      <c r="F61" s="51"/>
      <c r="G61" s="51"/>
      <c r="H61" s="51"/>
      <c r="I61" s="51"/>
      <c r="J61" s="51"/>
      <c r="K61" s="51"/>
      <c r="L61" s="51"/>
      <c r="M61" s="51"/>
      <c r="N61" s="51"/>
      <c r="O61" s="51"/>
      <c r="P61" s="51"/>
      <c r="Q61" s="51"/>
      <c r="R61" s="51"/>
    </row>
    <row r="62" spans="1:18" x14ac:dyDescent="0.25">
      <c r="A62" s="51"/>
      <c r="B62" s="58"/>
      <c r="C62" s="58"/>
      <c r="D62" s="51"/>
      <c r="E62" s="51"/>
      <c r="F62" s="51"/>
      <c r="G62" s="51"/>
      <c r="H62" s="51"/>
      <c r="I62" s="51"/>
      <c r="J62" s="51"/>
      <c r="K62" s="51"/>
      <c r="L62" s="51"/>
      <c r="M62" s="51"/>
      <c r="N62" s="51"/>
      <c r="O62" s="51"/>
      <c r="P62" s="51"/>
      <c r="Q62" s="51"/>
      <c r="R62" s="51"/>
    </row>
    <row r="63" spans="1:18" x14ac:dyDescent="0.25">
      <c r="A63" s="51"/>
      <c r="B63" s="51"/>
      <c r="C63" s="51"/>
      <c r="D63" s="51"/>
      <c r="E63" s="51"/>
      <c r="F63" s="51"/>
      <c r="G63" s="51"/>
      <c r="H63" s="51"/>
      <c r="I63" s="51"/>
      <c r="J63" s="51"/>
      <c r="K63" s="51"/>
      <c r="L63" s="51"/>
      <c r="M63" s="51"/>
      <c r="N63" s="51"/>
      <c r="O63" s="51"/>
      <c r="P63" s="51"/>
      <c r="Q63" s="51"/>
      <c r="R63" s="51"/>
    </row>
    <row r="64" spans="1:18" x14ac:dyDescent="0.25">
      <c r="A64" s="58"/>
      <c r="B64" s="58"/>
      <c r="C64" s="58"/>
      <c r="D64" s="51"/>
      <c r="E64" s="51"/>
      <c r="F64" s="51"/>
      <c r="G64" s="51"/>
      <c r="H64" s="51"/>
      <c r="I64" s="51"/>
      <c r="J64" s="51"/>
      <c r="K64" s="51"/>
      <c r="L64" s="51"/>
      <c r="M64" s="51"/>
      <c r="N64" s="51"/>
      <c r="O64" s="51"/>
      <c r="P64" s="51"/>
      <c r="Q64" s="51"/>
      <c r="R64" s="51"/>
    </row>
    <row r="65" spans="1:18" x14ac:dyDescent="0.25">
      <c r="A65" s="51"/>
      <c r="B65" s="58"/>
      <c r="C65" s="51"/>
      <c r="D65" s="51"/>
      <c r="E65" s="51"/>
      <c r="F65" s="51"/>
      <c r="G65" s="51"/>
      <c r="H65" s="51"/>
      <c r="I65" s="51"/>
      <c r="J65" s="51"/>
      <c r="K65" s="51"/>
      <c r="L65" s="51"/>
      <c r="M65" s="51"/>
      <c r="N65" s="51"/>
      <c r="O65" s="51"/>
      <c r="P65" s="51"/>
      <c r="Q65" s="51"/>
      <c r="R65" s="51"/>
    </row>
    <row r="66" spans="1:18" x14ac:dyDescent="0.25">
      <c r="A66" s="51"/>
      <c r="B66" s="58"/>
      <c r="C66" s="51"/>
      <c r="D66" s="51"/>
      <c r="E66" s="51"/>
      <c r="F66" s="51"/>
      <c r="G66" s="51"/>
      <c r="H66" s="51"/>
      <c r="I66" s="51"/>
      <c r="J66" s="51"/>
      <c r="K66" s="51"/>
      <c r="L66" s="51"/>
      <c r="M66" s="51"/>
      <c r="N66" s="51"/>
      <c r="O66" s="51"/>
      <c r="P66" s="51"/>
      <c r="Q66" s="51"/>
      <c r="R66" s="51"/>
    </row>
    <row r="67" spans="1:18" x14ac:dyDescent="0.25">
      <c r="A67" s="51"/>
      <c r="B67" s="58"/>
      <c r="C67" s="51"/>
      <c r="D67" s="51"/>
      <c r="E67" s="51"/>
      <c r="F67" s="51"/>
      <c r="G67" s="51"/>
      <c r="H67" s="51"/>
      <c r="I67" s="51"/>
      <c r="J67" s="51"/>
      <c r="K67" s="51"/>
      <c r="L67" s="51"/>
      <c r="M67" s="51"/>
      <c r="N67" s="51"/>
      <c r="O67" s="51"/>
      <c r="P67" s="51"/>
      <c r="Q67" s="51"/>
      <c r="R67" s="51"/>
    </row>
    <row r="68" spans="1:18" x14ac:dyDescent="0.25">
      <c r="A68" s="51"/>
      <c r="B68" s="51"/>
      <c r="C68" s="51"/>
      <c r="D68" s="51"/>
      <c r="E68" s="51"/>
      <c r="F68" s="51"/>
      <c r="G68" s="51"/>
      <c r="H68" s="51"/>
      <c r="I68" s="51"/>
      <c r="J68" s="51"/>
      <c r="K68" s="51"/>
      <c r="L68" s="51"/>
      <c r="M68" s="51"/>
      <c r="N68" s="51"/>
      <c r="O68" s="51"/>
      <c r="P68" s="51"/>
      <c r="Q68" s="51"/>
      <c r="R68" s="51"/>
    </row>
    <row r="69" spans="1:18" x14ac:dyDescent="0.25">
      <c r="A69" s="51"/>
      <c r="B69" s="51"/>
      <c r="C69" s="51"/>
      <c r="D69" s="51"/>
      <c r="E69" s="51"/>
      <c r="F69" s="51"/>
      <c r="G69" s="51"/>
      <c r="H69" s="51"/>
      <c r="I69" s="51"/>
      <c r="J69" s="51"/>
      <c r="K69" s="51"/>
      <c r="L69" s="51"/>
      <c r="M69" s="51"/>
      <c r="N69" s="51"/>
      <c r="O69" s="51"/>
      <c r="P69" s="51"/>
      <c r="Q69" s="51"/>
      <c r="R69" s="51"/>
    </row>
    <row r="70" spans="1:18" ht="33" customHeight="1" x14ac:dyDescent="0.25">
      <c r="A70" s="65"/>
      <c r="B70" s="66"/>
      <c r="C70" s="67"/>
      <c r="D70" s="51"/>
      <c r="E70" s="51"/>
      <c r="F70" s="51"/>
      <c r="G70" s="51"/>
      <c r="H70" s="51"/>
      <c r="I70" s="51"/>
      <c r="J70" s="51"/>
      <c r="K70" s="51"/>
      <c r="L70" s="51"/>
      <c r="M70" s="51"/>
      <c r="N70" s="51"/>
      <c r="O70" s="51"/>
      <c r="P70" s="51"/>
      <c r="Q70" s="51"/>
      <c r="R70" s="51"/>
    </row>
    <row r="71" spans="1:18" x14ac:dyDescent="0.25">
      <c r="A71" s="58"/>
      <c r="B71" s="51"/>
      <c r="C71" s="58"/>
      <c r="D71" s="51"/>
      <c r="E71" s="51"/>
      <c r="F71" s="51"/>
      <c r="G71" s="51"/>
      <c r="H71" s="51"/>
      <c r="I71" s="51"/>
      <c r="J71" s="51"/>
      <c r="K71" s="51"/>
      <c r="L71" s="51"/>
      <c r="M71" s="51"/>
      <c r="N71" s="51"/>
      <c r="O71" s="51"/>
      <c r="P71" s="51"/>
      <c r="Q71" s="51"/>
      <c r="R71" s="51"/>
    </row>
    <row r="72" spans="1:18" x14ac:dyDescent="0.25">
      <c r="A72" s="58"/>
      <c r="B72" s="51"/>
      <c r="C72" s="51"/>
      <c r="D72" s="51"/>
      <c r="E72" s="51"/>
      <c r="F72" s="51"/>
      <c r="G72" s="51"/>
      <c r="H72" s="51"/>
      <c r="I72" s="51"/>
      <c r="J72" s="51"/>
      <c r="K72" s="51"/>
      <c r="L72" s="51"/>
      <c r="M72" s="51"/>
      <c r="N72" s="51"/>
      <c r="O72" s="51"/>
      <c r="P72" s="51"/>
      <c r="Q72" s="51"/>
      <c r="R72" s="51"/>
    </row>
    <row r="73" spans="1:18" x14ac:dyDescent="0.25">
      <c r="A73" s="58"/>
      <c r="B73" s="63"/>
      <c r="C73" s="58"/>
      <c r="D73" s="51"/>
      <c r="E73" s="51"/>
      <c r="F73" s="51"/>
      <c r="G73" s="51"/>
      <c r="H73" s="51"/>
      <c r="I73" s="51"/>
      <c r="J73" s="51"/>
      <c r="K73" s="51"/>
      <c r="L73" s="51"/>
      <c r="M73" s="51"/>
      <c r="N73" s="51"/>
      <c r="O73" s="51"/>
      <c r="P73" s="51"/>
      <c r="Q73" s="51"/>
      <c r="R73" s="51"/>
    </row>
    <row r="74" spans="1:18" x14ac:dyDescent="0.25">
      <c r="A74" s="51"/>
      <c r="B74" s="58"/>
      <c r="C74" s="51"/>
      <c r="D74" s="51"/>
      <c r="E74" s="51"/>
      <c r="F74" s="51"/>
      <c r="G74" s="51"/>
      <c r="H74" s="51"/>
      <c r="I74" s="51"/>
      <c r="J74" s="51"/>
      <c r="K74" s="51"/>
      <c r="L74" s="51"/>
      <c r="M74" s="51"/>
      <c r="N74" s="51"/>
      <c r="O74" s="51"/>
      <c r="P74" s="51"/>
      <c r="Q74" s="51"/>
      <c r="R74" s="51"/>
    </row>
    <row r="75" spans="1:18" x14ac:dyDescent="0.25">
      <c r="A75" s="51"/>
      <c r="B75" s="51"/>
      <c r="C75" s="51"/>
      <c r="D75" s="51"/>
      <c r="E75" s="51"/>
      <c r="F75" s="51"/>
      <c r="G75" s="51"/>
      <c r="H75" s="51"/>
      <c r="I75" s="51"/>
      <c r="J75" s="51"/>
      <c r="K75" s="51"/>
      <c r="L75" s="51"/>
      <c r="M75" s="51"/>
      <c r="N75" s="51"/>
      <c r="O75" s="51"/>
      <c r="P75" s="51"/>
      <c r="Q75" s="51"/>
      <c r="R75" s="51"/>
    </row>
    <row r="76" spans="1:18" x14ac:dyDescent="0.25">
      <c r="A76" s="51"/>
      <c r="B76" s="51"/>
      <c r="C76" s="51"/>
      <c r="D76" s="51"/>
      <c r="E76" s="51"/>
      <c r="F76" s="51"/>
      <c r="G76" s="51"/>
      <c r="H76" s="51"/>
      <c r="I76" s="51"/>
      <c r="J76" s="51"/>
      <c r="K76" s="51"/>
      <c r="L76" s="51"/>
      <c r="M76" s="51"/>
      <c r="N76" s="51"/>
      <c r="O76" s="51"/>
      <c r="P76" s="51"/>
      <c r="Q76" s="51"/>
      <c r="R76" s="51"/>
    </row>
    <row r="77" spans="1:18" x14ac:dyDescent="0.25">
      <c r="A77" s="51"/>
      <c r="B77" s="51"/>
      <c r="C77" s="51"/>
      <c r="D77" s="51"/>
      <c r="E77" s="51"/>
      <c r="F77" s="51"/>
      <c r="G77" s="51"/>
      <c r="H77" s="51"/>
      <c r="I77" s="51"/>
      <c r="J77" s="51"/>
      <c r="K77" s="51"/>
      <c r="L77" s="51"/>
      <c r="M77" s="51"/>
      <c r="N77" s="51"/>
      <c r="O77" s="51"/>
      <c r="P77" s="51"/>
      <c r="Q77" s="51"/>
      <c r="R77" s="51"/>
    </row>
    <row r="78" spans="1:18" ht="26.4" customHeight="1" x14ac:dyDescent="0.25">
      <c r="A78" s="542"/>
      <c r="B78" s="542"/>
      <c r="C78" s="542"/>
      <c r="D78" s="542"/>
      <c r="E78" s="542"/>
      <c r="F78" s="542"/>
      <c r="G78" s="542"/>
      <c r="H78" s="51"/>
      <c r="I78" s="51"/>
      <c r="J78" s="51"/>
      <c r="K78" s="51"/>
      <c r="L78" s="51"/>
      <c r="M78" s="51"/>
      <c r="N78" s="51"/>
      <c r="O78" s="51"/>
      <c r="P78" s="51"/>
      <c r="Q78" s="51"/>
      <c r="R78" s="51"/>
    </row>
    <row r="79" spans="1:18" x14ac:dyDescent="0.25">
      <c r="A79" s="51"/>
      <c r="B79" s="51"/>
      <c r="C79" s="51"/>
      <c r="D79" s="51"/>
      <c r="E79" s="51"/>
      <c r="F79" s="51"/>
      <c r="G79" s="51"/>
      <c r="H79" s="51"/>
      <c r="I79" s="51"/>
      <c r="J79" s="51"/>
      <c r="K79" s="51"/>
      <c r="L79" s="51"/>
      <c r="M79" s="51"/>
      <c r="N79" s="51"/>
      <c r="O79" s="51"/>
      <c r="P79" s="51"/>
      <c r="Q79" s="51"/>
      <c r="R79" s="51"/>
    </row>
    <row r="80" spans="1:18" x14ac:dyDescent="0.25">
      <c r="A80" s="51"/>
      <c r="B80" s="51"/>
      <c r="C80" s="58"/>
      <c r="D80" s="58"/>
      <c r="E80" s="51"/>
      <c r="F80" s="51"/>
      <c r="G80" s="51"/>
      <c r="H80" s="51"/>
      <c r="I80" s="51"/>
      <c r="J80" s="51"/>
      <c r="K80" s="51"/>
      <c r="L80" s="51"/>
      <c r="M80" s="51"/>
      <c r="N80" s="51"/>
      <c r="O80" s="51"/>
      <c r="P80" s="51"/>
      <c r="Q80" s="51"/>
      <c r="R80" s="51"/>
    </row>
    <row r="81" spans="1:18" x14ac:dyDescent="0.25">
      <c r="A81" s="61"/>
      <c r="B81" s="58"/>
      <c r="C81" s="68"/>
      <c r="D81" s="68"/>
      <c r="E81" s="51"/>
      <c r="F81" s="51"/>
      <c r="G81" s="51"/>
      <c r="H81" s="51"/>
      <c r="I81" s="51"/>
      <c r="J81" s="51"/>
      <c r="K81" s="51"/>
      <c r="L81" s="51"/>
      <c r="M81" s="51"/>
      <c r="N81" s="51"/>
      <c r="O81" s="51"/>
      <c r="P81" s="51"/>
      <c r="Q81" s="51"/>
      <c r="R81" s="51"/>
    </row>
    <row r="82" spans="1:18" x14ac:dyDescent="0.25">
      <c r="A82" s="51"/>
      <c r="B82" s="58"/>
      <c r="C82" s="68"/>
      <c r="D82" s="68"/>
      <c r="E82" s="58"/>
      <c r="F82" s="51"/>
      <c r="G82" s="51"/>
      <c r="H82" s="51"/>
      <c r="I82" s="51"/>
      <c r="J82" s="51"/>
      <c r="K82" s="51"/>
      <c r="L82" s="51"/>
      <c r="M82" s="51"/>
      <c r="N82" s="51"/>
      <c r="O82" s="51"/>
      <c r="P82" s="51"/>
      <c r="Q82" s="51"/>
      <c r="R82" s="51"/>
    </row>
    <row r="83" spans="1:18" x14ac:dyDescent="0.25">
      <c r="A83" s="51"/>
      <c r="B83" s="58"/>
      <c r="C83" s="68"/>
      <c r="D83" s="68"/>
      <c r="E83" s="69"/>
      <c r="F83" s="51"/>
      <c r="G83" s="58"/>
      <c r="H83" s="51"/>
      <c r="I83" s="51"/>
      <c r="J83" s="51"/>
      <c r="K83" s="51"/>
      <c r="L83" s="51"/>
      <c r="M83" s="51"/>
      <c r="N83" s="51"/>
      <c r="O83" s="51"/>
      <c r="P83" s="51"/>
      <c r="Q83" s="51"/>
      <c r="R83" s="51"/>
    </row>
    <row r="84" spans="1:18" x14ac:dyDescent="0.25">
      <c r="A84" s="51"/>
      <c r="B84" s="51"/>
      <c r="C84" s="51"/>
      <c r="D84" s="51"/>
      <c r="E84" s="51"/>
      <c r="F84" s="51"/>
      <c r="G84" s="58"/>
      <c r="H84" s="51"/>
      <c r="I84" s="51"/>
      <c r="J84" s="51"/>
      <c r="K84" s="51"/>
      <c r="L84" s="51"/>
      <c r="M84" s="51"/>
      <c r="N84" s="51"/>
      <c r="O84" s="51"/>
      <c r="P84" s="51"/>
      <c r="Q84" s="51"/>
      <c r="R84" s="51"/>
    </row>
    <row r="85" spans="1:18" x14ac:dyDescent="0.25">
      <c r="A85" s="51"/>
      <c r="B85" s="51"/>
      <c r="C85" s="51"/>
      <c r="D85" s="51"/>
      <c r="E85" s="51"/>
      <c r="F85" s="51"/>
      <c r="G85" s="51"/>
      <c r="H85" s="51"/>
      <c r="I85" s="51"/>
      <c r="J85" s="51"/>
      <c r="K85" s="51"/>
      <c r="L85" s="51"/>
      <c r="M85" s="51"/>
      <c r="N85" s="51"/>
      <c r="O85" s="51"/>
      <c r="P85" s="51"/>
      <c r="Q85" s="51"/>
      <c r="R85" s="51"/>
    </row>
    <row r="86" spans="1:18" x14ac:dyDescent="0.25">
      <c r="A86" s="61"/>
      <c r="B86" s="51"/>
      <c r="C86" s="58"/>
      <c r="D86" s="68"/>
      <c r="E86" s="51"/>
      <c r="F86" s="51"/>
      <c r="G86" s="51"/>
      <c r="H86" s="51"/>
      <c r="I86" s="51"/>
      <c r="J86" s="51"/>
      <c r="K86" s="51"/>
      <c r="L86" s="51"/>
      <c r="M86" s="51"/>
      <c r="N86" s="51"/>
      <c r="O86" s="51"/>
      <c r="P86" s="51"/>
      <c r="Q86" s="51"/>
      <c r="R86" s="51"/>
    </row>
    <row r="87" spans="1:18" x14ac:dyDescent="0.25">
      <c r="A87" s="51"/>
      <c r="B87" s="51"/>
      <c r="C87" s="58"/>
      <c r="D87" s="68"/>
      <c r="E87" s="51"/>
      <c r="F87" s="51"/>
      <c r="G87" s="51"/>
      <c r="H87" s="51"/>
      <c r="I87" s="51"/>
      <c r="J87" s="51"/>
      <c r="K87" s="51"/>
      <c r="L87" s="51"/>
      <c r="M87" s="51"/>
      <c r="N87" s="51"/>
      <c r="O87" s="51"/>
      <c r="P87" s="51"/>
      <c r="Q87" s="51"/>
      <c r="R87" s="51"/>
    </row>
    <row r="88" spans="1:18" x14ac:dyDescent="0.25">
      <c r="A88" s="51"/>
      <c r="B88" s="51"/>
      <c r="C88" s="58"/>
      <c r="D88" s="68"/>
      <c r="E88" s="51"/>
      <c r="F88" s="51"/>
      <c r="G88" s="51"/>
      <c r="H88" s="51"/>
      <c r="I88" s="51"/>
      <c r="J88" s="51"/>
      <c r="K88" s="51"/>
      <c r="L88" s="51"/>
      <c r="M88" s="51"/>
      <c r="N88" s="51"/>
      <c r="O88" s="51"/>
      <c r="P88" s="51"/>
      <c r="Q88" s="51"/>
      <c r="R88" s="51"/>
    </row>
    <row r="89" spans="1:18" x14ac:dyDescent="0.25">
      <c r="A89" s="51"/>
      <c r="B89" s="51"/>
      <c r="C89" s="58"/>
      <c r="D89" s="69"/>
      <c r="E89" s="51"/>
      <c r="F89" s="51"/>
      <c r="G89" s="51"/>
      <c r="H89" s="51"/>
      <c r="I89" s="51"/>
      <c r="J89" s="51"/>
      <c r="K89" s="51"/>
      <c r="L89" s="51"/>
      <c r="M89" s="51"/>
      <c r="N89" s="51"/>
      <c r="O89" s="51"/>
      <c r="P89" s="51"/>
      <c r="Q89" s="51"/>
      <c r="R89" s="51"/>
    </row>
    <row r="90" spans="1:18" x14ac:dyDescent="0.25">
      <c r="A90" s="51"/>
      <c r="B90" s="51"/>
      <c r="C90" s="58"/>
      <c r="D90" s="51"/>
      <c r="E90" s="51"/>
      <c r="F90" s="51"/>
      <c r="G90" s="51"/>
      <c r="H90" s="51"/>
      <c r="I90" s="51"/>
      <c r="J90" s="51"/>
      <c r="K90" s="51"/>
      <c r="L90" s="51"/>
      <c r="M90" s="51"/>
      <c r="N90" s="51"/>
      <c r="O90" s="51"/>
      <c r="P90" s="51"/>
      <c r="Q90" s="51"/>
      <c r="R90" s="51"/>
    </row>
    <row r="91" spans="1:18" x14ac:dyDescent="0.25">
      <c r="A91" s="51"/>
      <c r="B91" s="51"/>
      <c r="C91" s="51"/>
      <c r="D91" s="51"/>
      <c r="E91" s="51"/>
      <c r="F91" s="51"/>
      <c r="G91" s="51"/>
      <c r="H91" s="51"/>
      <c r="I91" s="51"/>
      <c r="J91" s="51"/>
      <c r="K91" s="51"/>
      <c r="L91" s="51"/>
      <c r="M91" s="51"/>
      <c r="N91" s="51"/>
      <c r="O91" s="51"/>
      <c r="P91" s="51"/>
      <c r="Q91" s="51"/>
      <c r="R91" s="51"/>
    </row>
    <row r="92" spans="1:18" x14ac:dyDescent="0.25">
      <c r="A92" s="51"/>
      <c r="B92" s="51"/>
      <c r="C92" s="51"/>
      <c r="D92" s="51"/>
      <c r="E92" s="51"/>
      <c r="F92" s="51"/>
      <c r="G92" s="51"/>
      <c r="H92" s="51"/>
      <c r="I92" s="51"/>
      <c r="J92" s="51"/>
      <c r="K92" s="51"/>
      <c r="L92" s="51"/>
      <c r="M92" s="51"/>
      <c r="N92" s="51"/>
      <c r="O92" s="51"/>
      <c r="P92" s="51"/>
      <c r="Q92" s="51"/>
      <c r="R92" s="51"/>
    </row>
    <row r="93" spans="1:18" x14ac:dyDescent="0.25">
      <c r="A93" s="51"/>
      <c r="B93" s="51"/>
      <c r="C93" s="51"/>
      <c r="D93" s="51"/>
      <c r="E93" s="51"/>
      <c r="F93" s="51"/>
      <c r="G93" s="51"/>
      <c r="H93" s="51"/>
      <c r="I93" s="51"/>
      <c r="J93" s="51"/>
      <c r="K93" s="51"/>
      <c r="L93" s="51"/>
      <c r="M93" s="51"/>
      <c r="N93" s="51"/>
      <c r="O93" s="51"/>
      <c r="P93" s="51"/>
      <c r="Q93" s="51"/>
      <c r="R93" s="51"/>
    </row>
    <row r="94" spans="1:18" x14ac:dyDescent="0.25">
      <c r="A94" s="51"/>
      <c r="B94" s="51"/>
      <c r="C94" s="51"/>
      <c r="D94" s="51"/>
      <c r="E94" s="51"/>
      <c r="F94" s="51"/>
      <c r="G94" s="51"/>
      <c r="H94" s="51"/>
      <c r="I94" s="51"/>
      <c r="J94" s="51"/>
      <c r="K94" s="51"/>
      <c r="L94" s="51"/>
      <c r="M94" s="51"/>
      <c r="N94" s="51"/>
      <c r="O94" s="51"/>
      <c r="P94" s="51"/>
      <c r="Q94" s="51"/>
      <c r="R94" s="51"/>
    </row>
    <row r="95" spans="1:18" x14ac:dyDescent="0.25">
      <c r="A95" s="51"/>
      <c r="B95" s="51"/>
      <c r="C95" s="51"/>
      <c r="D95" s="51"/>
      <c r="E95" s="51"/>
      <c r="F95" s="51"/>
      <c r="G95" s="51"/>
      <c r="H95" s="51"/>
      <c r="I95" s="51"/>
      <c r="J95" s="51"/>
      <c r="K95" s="51"/>
      <c r="L95" s="51"/>
      <c r="M95" s="51"/>
      <c r="N95" s="51"/>
      <c r="O95" s="51"/>
      <c r="P95" s="51"/>
      <c r="Q95" s="51"/>
      <c r="R95" s="51"/>
    </row>
    <row r="96" spans="1:18" x14ac:dyDescent="0.25">
      <c r="A96" s="51"/>
      <c r="B96" s="51"/>
      <c r="C96" s="51"/>
      <c r="D96" s="51"/>
      <c r="E96" s="51"/>
      <c r="F96" s="51"/>
      <c r="G96" s="51"/>
      <c r="H96" s="51"/>
      <c r="I96" s="51"/>
      <c r="J96" s="51"/>
      <c r="K96" s="51"/>
      <c r="L96" s="51"/>
      <c r="M96" s="51"/>
      <c r="N96" s="51"/>
      <c r="O96" s="51"/>
      <c r="P96" s="51"/>
      <c r="Q96" s="51"/>
      <c r="R96" s="51"/>
    </row>
    <row r="97" spans="1:18" x14ac:dyDescent="0.25">
      <c r="A97" s="51"/>
      <c r="B97" s="51"/>
      <c r="C97" s="51"/>
      <c r="D97" s="51"/>
      <c r="E97" s="51"/>
      <c r="F97" s="51"/>
      <c r="G97" s="51"/>
      <c r="H97" s="51"/>
      <c r="I97" s="51"/>
      <c r="J97" s="51"/>
      <c r="K97" s="51"/>
      <c r="L97" s="51"/>
      <c r="M97" s="51"/>
      <c r="N97" s="51"/>
      <c r="O97" s="51"/>
      <c r="P97" s="51"/>
      <c r="Q97" s="51"/>
      <c r="R97" s="51"/>
    </row>
    <row r="98" spans="1:18" x14ac:dyDescent="0.25">
      <c r="A98" s="51"/>
      <c r="B98" s="51"/>
      <c r="C98" s="51"/>
      <c r="D98" s="51"/>
      <c r="E98" s="51"/>
      <c r="F98" s="51"/>
      <c r="G98" s="51"/>
      <c r="H98" s="51"/>
      <c r="I98" s="51"/>
      <c r="J98" s="51"/>
      <c r="K98" s="51"/>
      <c r="L98" s="51"/>
      <c r="M98" s="51"/>
      <c r="N98" s="51"/>
      <c r="O98" s="51"/>
      <c r="P98" s="51"/>
      <c r="Q98" s="51"/>
      <c r="R98" s="51"/>
    </row>
    <row r="99" spans="1:18" x14ac:dyDescent="0.25">
      <c r="A99" s="51"/>
      <c r="B99" s="51"/>
      <c r="C99" s="51"/>
      <c r="D99" s="51"/>
      <c r="E99" s="51"/>
      <c r="F99" s="51"/>
      <c r="G99" s="51"/>
      <c r="H99" s="51"/>
      <c r="I99" s="51"/>
      <c r="J99" s="51"/>
      <c r="K99" s="51"/>
      <c r="L99" s="51"/>
      <c r="M99" s="51"/>
      <c r="N99" s="51"/>
      <c r="O99" s="51"/>
      <c r="P99" s="51"/>
      <c r="Q99" s="51"/>
      <c r="R99" s="51"/>
    </row>
  </sheetData>
  <sheetProtection algorithmName="SHA-512" hashValue="p4p7OZR1VDQ2y5+cb1Cy4Laxq93utKSioSF8jm4mXyog7yUf6Ldju2wggpWS+jPZCRKBrVQiAM1xLZ/rKyvoZA==" saltValue="oUyG/8EmS5dtA1gQuzEwMA==" spinCount="100000" sheet="1" objects="1" scenarios="1"/>
  <mergeCells count="16">
    <mergeCell ref="C6:S6"/>
    <mergeCell ref="A1:B5"/>
    <mergeCell ref="C1:Q2"/>
    <mergeCell ref="R1:S5"/>
    <mergeCell ref="C3:Q3"/>
    <mergeCell ref="C4:Q5"/>
    <mergeCell ref="B14:S14"/>
    <mergeCell ref="B43:G43"/>
    <mergeCell ref="A78:G78"/>
    <mergeCell ref="B19:S19"/>
    <mergeCell ref="B22:S23"/>
    <mergeCell ref="B25:S26"/>
    <mergeCell ref="B28:S29"/>
    <mergeCell ref="B34:S34"/>
    <mergeCell ref="B36:S36"/>
    <mergeCell ref="B37:S37"/>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C4:G8"/>
  <sheetViews>
    <sheetView topLeftCell="A4" workbookViewId="0">
      <selection activeCell="F21" sqref="F21"/>
    </sheetView>
  </sheetViews>
  <sheetFormatPr defaultRowHeight="14.4" x14ac:dyDescent="0.3"/>
  <sheetData>
    <row r="4" spans="3:7" x14ac:dyDescent="0.3">
      <c r="C4" t="s">
        <v>186</v>
      </c>
    </row>
    <row r="6" spans="3:7" x14ac:dyDescent="0.3">
      <c r="C6" t="s">
        <v>187</v>
      </c>
    </row>
    <row r="7" spans="3:7" x14ac:dyDescent="0.3">
      <c r="C7" t="s">
        <v>188</v>
      </c>
    </row>
    <row r="8" spans="3:7" x14ac:dyDescent="0.3">
      <c r="C8" t="s">
        <v>189</v>
      </c>
      <c r="G8" t="s">
        <v>190</v>
      </c>
    </row>
  </sheetData>
  <sheetProtection password="C114"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C6:N27"/>
  <sheetViews>
    <sheetView topLeftCell="A4" workbookViewId="0">
      <selection activeCell="K5" sqref="K5:N16"/>
    </sheetView>
  </sheetViews>
  <sheetFormatPr defaultRowHeight="14.4" x14ac:dyDescent="0.3"/>
  <cols>
    <col min="4" max="4" width="11.5546875" bestFit="1" customWidth="1"/>
    <col min="5" max="5" width="12" bestFit="1" customWidth="1"/>
    <col min="6" max="6" width="12.44140625" bestFit="1" customWidth="1"/>
    <col min="7" max="7" width="17.33203125" bestFit="1" customWidth="1"/>
    <col min="12" max="12" width="12" bestFit="1" customWidth="1"/>
    <col min="13" max="13" width="12.6640625" bestFit="1" customWidth="1"/>
    <col min="14" max="14" width="17.33203125" bestFit="1" customWidth="1"/>
  </cols>
  <sheetData>
    <row r="6" spans="3:14" x14ac:dyDescent="0.3">
      <c r="C6" s="6"/>
      <c r="D6" s="6"/>
      <c r="E6" s="7" t="s">
        <v>2</v>
      </c>
      <c r="F6" s="8" t="s">
        <v>13</v>
      </c>
      <c r="G6" s="9" t="s">
        <v>18</v>
      </c>
      <c r="L6" t="s">
        <v>2</v>
      </c>
      <c r="M6" t="s">
        <v>13</v>
      </c>
      <c r="N6" t="s">
        <v>18</v>
      </c>
    </row>
    <row r="7" spans="3:14" x14ac:dyDescent="0.3">
      <c r="C7" s="6">
        <v>10</v>
      </c>
      <c r="D7" s="10" t="s">
        <v>3</v>
      </c>
      <c r="E7" s="7" t="s">
        <v>8</v>
      </c>
      <c r="F7" s="8" t="s">
        <v>14</v>
      </c>
      <c r="G7" s="9" t="s">
        <v>19</v>
      </c>
      <c r="K7">
        <v>10</v>
      </c>
      <c r="L7" t="s">
        <v>8</v>
      </c>
      <c r="M7" t="s">
        <v>14</v>
      </c>
      <c r="N7" t="s">
        <v>19</v>
      </c>
    </row>
    <row r="8" spans="3:14" x14ac:dyDescent="0.3">
      <c r="C8" s="6">
        <v>9</v>
      </c>
      <c r="D8" s="10"/>
      <c r="E8" s="7" t="s">
        <v>8</v>
      </c>
      <c r="F8" s="8" t="s">
        <v>14</v>
      </c>
      <c r="G8" s="9" t="s">
        <v>19</v>
      </c>
      <c r="K8">
        <v>9</v>
      </c>
      <c r="L8" t="s">
        <v>8</v>
      </c>
      <c r="M8" t="s">
        <v>14</v>
      </c>
      <c r="N8" t="s">
        <v>19</v>
      </c>
    </row>
    <row r="9" spans="3:14" x14ac:dyDescent="0.3">
      <c r="C9" s="6">
        <v>8</v>
      </c>
      <c r="D9" s="10" t="s">
        <v>4</v>
      </c>
      <c r="E9" s="7" t="s">
        <v>9</v>
      </c>
      <c r="F9" s="8" t="s">
        <v>15</v>
      </c>
      <c r="G9" s="9" t="s">
        <v>16</v>
      </c>
      <c r="K9">
        <v>8</v>
      </c>
      <c r="L9" t="s">
        <v>9</v>
      </c>
      <c r="M9" t="s">
        <v>15</v>
      </c>
      <c r="N9" t="s">
        <v>16</v>
      </c>
    </row>
    <row r="10" spans="3:14" x14ac:dyDescent="0.3">
      <c r="C10" s="6">
        <v>7</v>
      </c>
      <c r="D10" s="10"/>
      <c r="E10" s="7" t="s">
        <v>9</v>
      </c>
      <c r="F10" s="8" t="s">
        <v>15</v>
      </c>
      <c r="G10" s="9" t="s">
        <v>16</v>
      </c>
      <c r="K10">
        <v>7</v>
      </c>
      <c r="L10" t="s">
        <v>9</v>
      </c>
      <c r="M10" t="s">
        <v>15</v>
      </c>
      <c r="N10" t="s">
        <v>16</v>
      </c>
    </row>
    <row r="11" spans="3:14" x14ac:dyDescent="0.3">
      <c r="C11" s="6">
        <v>6</v>
      </c>
      <c r="D11" s="10" t="s">
        <v>5</v>
      </c>
      <c r="E11" s="7" t="s">
        <v>10</v>
      </c>
      <c r="F11" s="8" t="s">
        <v>23</v>
      </c>
      <c r="G11" s="9" t="s">
        <v>20</v>
      </c>
      <c r="K11">
        <v>6</v>
      </c>
      <c r="L11" t="s">
        <v>10</v>
      </c>
      <c r="M11" t="s">
        <v>23</v>
      </c>
      <c r="N11" t="s">
        <v>20</v>
      </c>
    </row>
    <row r="12" spans="3:14" x14ac:dyDescent="0.3">
      <c r="C12" s="6">
        <v>5</v>
      </c>
      <c r="D12" s="10"/>
      <c r="E12" s="7" t="s">
        <v>10</v>
      </c>
      <c r="F12" s="8" t="s">
        <v>23</v>
      </c>
      <c r="G12" s="9" t="s">
        <v>20</v>
      </c>
      <c r="K12">
        <v>5</v>
      </c>
      <c r="L12" t="s">
        <v>10</v>
      </c>
      <c r="M12" t="s">
        <v>23</v>
      </c>
      <c r="N12" t="s">
        <v>20</v>
      </c>
    </row>
    <row r="13" spans="3:14" x14ac:dyDescent="0.3">
      <c r="C13" s="6">
        <v>4</v>
      </c>
      <c r="D13" s="10" t="s">
        <v>6</v>
      </c>
      <c r="E13" s="7" t="s">
        <v>11</v>
      </c>
      <c r="F13" s="8" t="s">
        <v>16</v>
      </c>
      <c r="G13" s="9" t="s">
        <v>21</v>
      </c>
      <c r="K13">
        <v>4</v>
      </c>
      <c r="L13" t="s">
        <v>11</v>
      </c>
      <c r="M13" t="s">
        <v>16</v>
      </c>
      <c r="N13" t="s">
        <v>21</v>
      </c>
    </row>
    <row r="14" spans="3:14" x14ac:dyDescent="0.3">
      <c r="C14" s="6">
        <v>3</v>
      </c>
      <c r="D14" s="6"/>
      <c r="E14" s="7" t="s">
        <v>11</v>
      </c>
      <c r="F14" s="8" t="s">
        <v>16</v>
      </c>
      <c r="G14" s="9" t="s">
        <v>21</v>
      </c>
      <c r="K14">
        <v>3</v>
      </c>
      <c r="L14" t="s">
        <v>11</v>
      </c>
      <c r="M14" t="s">
        <v>16</v>
      </c>
      <c r="N14" t="s">
        <v>21</v>
      </c>
    </row>
    <row r="15" spans="3:14" x14ac:dyDescent="0.3">
      <c r="C15" s="6">
        <v>2</v>
      </c>
      <c r="D15" s="10" t="s">
        <v>7</v>
      </c>
      <c r="E15" s="7" t="s">
        <v>12</v>
      </c>
      <c r="F15" s="8" t="s">
        <v>17</v>
      </c>
      <c r="G15" s="9" t="s">
        <v>22</v>
      </c>
      <c r="K15">
        <v>2</v>
      </c>
      <c r="L15" t="s">
        <v>12</v>
      </c>
      <c r="M15" t="s">
        <v>17</v>
      </c>
      <c r="N15" t="s">
        <v>22</v>
      </c>
    </row>
    <row r="16" spans="3:14" x14ac:dyDescent="0.3">
      <c r="C16" s="6">
        <v>1</v>
      </c>
      <c r="D16" s="6"/>
      <c r="E16" s="7" t="s">
        <v>12</v>
      </c>
      <c r="F16" s="8" t="s">
        <v>17</v>
      </c>
      <c r="G16" s="9" t="s">
        <v>22</v>
      </c>
      <c r="K16">
        <v>1</v>
      </c>
      <c r="L16" t="s">
        <v>12</v>
      </c>
      <c r="M16" t="s">
        <v>17</v>
      </c>
      <c r="N16" t="s">
        <v>22</v>
      </c>
    </row>
    <row r="19" spans="3:4" x14ac:dyDescent="0.3">
      <c r="C19" t="s">
        <v>24</v>
      </c>
      <c r="D19" s="4" t="s">
        <v>0</v>
      </c>
    </row>
    <row r="20" spans="3:4" x14ac:dyDescent="0.3">
      <c r="C20" t="s">
        <v>25</v>
      </c>
      <c r="D20" s="5" t="s">
        <v>1</v>
      </c>
    </row>
    <row r="21" spans="3:4" x14ac:dyDescent="0.3">
      <c r="C21" t="s">
        <v>26</v>
      </c>
      <c r="D21" s="11" t="s">
        <v>27</v>
      </c>
    </row>
    <row r="22" spans="3:4" x14ac:dyDescent="0.3">
      <c r="C22" t="s">
        <v>28</v>
      </c>
      <c r="D22" s="11" t="s">
        <v>10</v>
      </c>
    </row>
    <row r="25" spans="3:4" x14ac:dyDescent="0.3">
      <c r="C25" t="s">
        <v>99</v>
      </c>
      <c r="D25">
        <v>0.1</v>
      </c>
    </row>
    <row r="26" spans="3:4" x14ac:dyDescent="0.3">
      <c r="C26" t="s">
        <v>100</v>
      </c>
      <c r="D26">
        <v>3000</v>
      </c>
    </row>
    <row r="27" spans="3:4" x14ac:dyDescent="0.3">
      <c r="C27" t="s">
        <v>101</v>
      </c>
      <c r="D27">
        <v>10000</v>
      </c>
    </row>
  </sheetData>
  <sheetProtection password="C114"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B1:K44"/>
  <sheetViews>
    <sheetView topLeftCell="B1" zoomScale="85" zoomScaleNormal="85" workbookViewId="0">
      <selection activeCell="C1" sqref="C1:E1"/>
    </sheetView>
  </sheetViews>
  <sheetFormatPr defaultColWidth="9.109375" defaultRowHeight="13.2" x14ac:dyDescent="0.25"/>
  <cols>
    <col min="1" max="1" width="6.5546875" style="2" customWidth="1"/>
    <col min="2" max="2" width="40.44140625" style="12" customWidth="1"/>
    <col min="3" max="4" width="40.6640625" style="12" customWidth="1"/>
    <col min="5" max="5" width="40.6640625" style="2" customWidth="1"/>
    <col min="6" max="6" width="18.33203125" style="3" customWidth="1"/>
    <col min="7" max="7" width="28.33203125" style="13" hidden="1" customWidth="1"/>
    <col min="8" max="8" width="2" style="2" customWidth="1"/>
    <col min="9" max="9" width="23.5546875" style="2" customWidth="1"/>
    <col min="10" max="11" width="16.33203125" style="2" customWidth="1"/>
    <col min="12" max="12" width="13" style="2" customWidth="1"/>
    <col min="13" max="13" width="12.44140625" style="2" customWidth="1"/>
    <col min="14" max="14" width="12.33203125" style="2" customWidth="1"/>
    <col min="15" max="15" width="10.6640625" style="2" customWidth="1"/>
    <col min="16" max="16" width="33.109375" style="2" customWidth="1"/>
    <col min="17" max="17" width="15.6640625" style="2" bestFit="1" customWidth="1"/>
    <col min="18" max="16384" width="9.109375" style="2"/>
  </cols>
  <sheetData>
    <row r="1" spans="2:11" ht="22.2" customHeight="1" x14ac:dyDescent="0.25">
      <c r="B1" s="562"/>
      <c r="C1" s="564" t="str">
        <f>'1_Cartiglio '!C1:Q2</f>
        <v>Valutazione del rischio (VdR)</v>
      </c>
      <c r="D1" s="564"/>
      <c r="E1" s="564"/>
      <c r="F1" s="567" t="str">
        <f>'1_Cartiglio '!$A$8&amp;"                                    Pagina "&amp;I2&amp;"  di "&amp;'1_Cartiglio '!$B$10&amp;"                                        "&amp;'1_Cartiglio '!$A$11&amp;'1_Cartiglio '!$B$11&amp;"                                  " &amp;'1_Cartiglio '!$A$12&amp;'1_Cartiglio '!$B$12&amp;""</f>
        <v>Appr. LNRBM-ITA                                    Pagina 2  di 8                                        Revisione n.1                                  Data:15/05/2023</v>
      </c>
      <c r="G1" s="568"/>
      <c r="H1" s="569"/>
      <c r="I1" s="31"/>
      <c r="J1" s="31"/>
      <c r="K1" s="31"/>
    </row>
    <row r="2" spans="2:11" ht="21.75" customHeight="1" x14ac:dyDescent="0.25">
      <c r="B2" s="563"/>
      <c r="C2" s="565" t="str">
        <f>'1_Cartiglio '!C3:Q3</f>
        <v>LINEE GUIDA NAZIONALI</v>
      </c>
      <c r="D2" s="565"/>
      <c r="E2" s="565"/>
      <c r="F2" s="570"/>
      <c r="G2" s="571"/>
      <c r="H2" s="572"/>
      <c r="I2" s="31">
        <v>2</v>
      </c>
      <c r="J2" s="31"/>
      <c r="K2" s="31"/>
    </row>
    <row r="3" spans="2:11" ht="22.2" hidden="1" x14ac:dyDescent="0.25">
      <c r="B3" s="563"/>
      <c r="C3" s="565"/>
      <c r="D3" s="565"/>
      <c r="E3" s="565"/>
      <c r="F3" s="570"/>
      <c r="G3" s="571"/>
      <c r="H3" s="572"/>
      <c r="I3" s="31"/>
      <c r="J3" s="31"/>
      <c r="K3" s="31"/>
    </row>
    <row r="4" spans="2:11" ht="14.25" customHeight="1" x14ac:dyDescent="0.25">
      <c r="B4" s="563"/>
      <c r="C4" s="565" t="str">
        <f>'1_Cartiglio '!C4:Q5</f>
        <v>Molluschi Bivalvi Vivi</v>
      </c>
      <c r="D4" s="565"/>
      <c r="E4" s="565"/>
      <c r="F4" s="570"/>
      <c r="G4" s="571"/>
      <c r="H4" s="572"/>
      <c r="I4" s="31"/>
      <c r="J4" s="31"/>
      <c r="K4" s="31"/>
    </row>
    <row r="5" spans="2:11" ht="15" customHeight="1" x14ac:dyDescent="0.25">
      <c r="B5" s="563"/>
      <c r="C5" s="565"/>
      <c r="D5" s="565"/>
      <c r="E5" s="565"/>
      <c r="F5" s="573"/>
      <c r="G5" s="574"/>
      <c r="H5" s="575"/>
      <c r="I5" s="31"/>
      <c r="J5" s="31"/>
      <c r="K5" s="31"/>
    </row>
    <row r="6" spans="2:11" ht="17.399999999999999" x14ac:dyDescent="0.25">
      <c r="B6" s="566" t="s">
        <v>266</v>
      </c>
      <c r="C6" s="566"/>
      <c r="D6" s="566"/>
      <c r="E6" s="566"/>
      <c r="F6" s="566"/>
      <c r="G6" s="566"/>
      <c r="H6" s="15"/>
      <c r="I6" s="15"/>
      <c r="J6" s="15"/>
      <c r="K6" s="15"/>
    </row>
    <row r="7" spans="2:11" x14ac:dyDescent="0.25">
      <c r="B7" s="2"/>
      <c r="C7" s="2"/>
      <c r="D7" s="2"/>
      <c r="F7" s="2"/>
      <c r="G7" s="2"/>
    </row>
    <row r="8" spans="2:11" ht="19.95" customHeight="1" x14ac:dyDescent="0.4">
      <c r="B8" s="165" t="s">
        <v>271</v>
      </c>
      <c r="C8" s="561" t="s">
        <v>272</v>
      </c>
      <c r="D8" s="561"/>
      <c r="E8" s="561"/>
      <c r="F8" s="205" t="s">
        <v>279</v>
      </c>
    </row>
    <row r="9" spans="2:11" ht="45" customHeight="1" x14ac:dyDescent="0.25">
      <c r="B9" s="166" t="s">
        <v>265</v>
      </c>
      <c r="C9" s="560" t="s">
        <v>273</v>
      </c>
      <c r="D9" s="560"/>
      <c r="E9" s="560"/>
      <c r="F9" s="206">
        <v>3</v>
      </c>
    </row>
    <row r="10" spans="2:11" ht="40.200000000000003" customHeight="1" x14ac:dyDescent="0.25">
      <c r="B10" s="166" t="s">
        <v>267</v>
      </c>
      <c r="C10" s="560" t="s">
        <v>274</v>
      </c>
      <c r="D10" s="560"/>
      <c r="E10" s="560"/>
      <c r="F10" s="206">
        <v>4</v>
      </c>
    </row>
    <row r="11" spans="2:11" ht="40.200000000000003" customHeight="1" x14ac:dyDescent="0.25">
      <c r="B11" s="166" t="s">
        <v>268</v>
      </c>
      <c r="C11" s="560" t="s">
        <v>275</v>
      </c>
      <c r="D11" s="560"/>
      <c r="E11" s="560"/>
      <c r="F11" s="206">
        <v>5</v>
      </c>
    </row>
    <row r="12" spans="2:11" ht="40.200000000000003" customHeight="1" x14ac:dyDescent="0.25">
      <c r="B12" s="166" t="s">
        <v>269</v>
      </c>
      <c r="C12" s="555" t="s">
        <v>276</v>
      </c>
      <c r="D12" s="556"/>
      <c r="E12" s="557"/>
      <c r="F12" s="206">
        <v>6</v>
      </c>
    </row>
    <row r="13" spans="2:11" ht="40.200000000000003" customHeight="1" x14ac:dyDescent="0.25">
      <c r="B13" s="166" t="s">
        <v>124</v>
      </c>
      <c r="C13" s="555" t="s">
        <v>277</v>
      </c>
      <c r="D13" s="556"/>
      <c r="E13" s="557"/>
      <c r="F13" s="206">
        <v>7</v>
      </c>
    </row>
    <row r="14" spans="2:11" ht="40.200000000000003" customHeight="1" x14ac:dyDescent="0.25">
      <c r="B14" s="166" t="s">
        <v>270</v>
      </c>
      <c r="C14" s="555" t="s">
        <v>278</v>
      </c>
      <c r="D14" s="556"/>
      <c r="E14" s="557"/>
      <c r="F14" s="206">
        <v>8</v>
      </c>
    </row>
    <row r="15" spans="2:11" ht="19.95" customHeight="1" x14ac:dyDescent="0.25">
      <c r="B15" s="78"/>
      <c r="C15" s="78"/>
      <c r="D15" s="78"/>
      <c r="E15" s="79"/>
      <c r="F15" s="80"/>
      <c r="G15" s="81"/>
      <c r="H15" s="79"/>
      <c r="I15" s="79"/>
      <c r="J15" s="79"/>
      <c r="K15" s="79"/>
    </row>
    <row r="16" spans="2:11" ht="19.95" customHeight="1" x14ac:dyDescent="0.25">
      <c r="B16" s="167" t="s">
        <v>332</v>
      </c>
      <c r="C16" s="78"/>
      <c r="D16" s="78"/>
      <c r="E16" s="79"/>
      <c r="F16" s="80"/>
      <c r="G16" s="81"/>
      <c r="H16" s="79"/>
      <c r="I16" s="79"/>
      <c r="J16" s="79"/>
      <c r="K16" s="79"/>
    </row>
    <row r="17" spans="2:11" ht="19.95" customHeight="1" x14ac:dyDescent="0.25">
      <c r="B17" s="78" t="s">
        <v>244</v>
      </c>
      <c r="C17" s="78"/>
      <c r="D17" s="78"/>
      <c r="E17" s="79"/>
      <c r="F17" s="80"/>
      <c r="G17" s="81"/>
      <c r="H17" s="79"/>
      <c r="I17" s="79"/>
      <c r="J17" s="79"/>
      <c r="K17" s="79"/>
    </row>
    <row r="18" spans="2:11" ht="19.95" customHeight="1" x14ac:dyDescent="0.25">
      <c r="B18" s="78" t="s">
        <v>243</v>
      </c>
      <c r="C18" s="78"/>
      <c r="D18" s="78"/>
      <c r="E18" s="79"/>
      <c r="F18" s="80"/>
      <c r="G18" s="81"/>
      <c r="H18" s="79"/>
      <c r="I18" s="79"/>
      <c r="J18" s="79"/>
      <c r="K18" s="79"/>
    </row>
    <row r="19" spans="2:11" ht="19.95" customHeight="1" x14ac:dyDescent="0.25">
      <c r="B19" s="78" t="s">
        <v>333</v>
      </c>
      <c r="C19" s="74"/>
      <c r="D19" s="74"/>
      <c r="E19" s="74"/>
      <c r="F19" s="74"/>
      <c r="G19" s="81"/>
      <c r="H19" s="79"/>
      <c r="I19" s="79"/>
      <c r="J19" s="79"/>
      <c r="K19" s="79"/>
    </row>
    <row r="20" spans="2:11" ht="22.8" x14ac:dyDescent="0.25">
      <c r="B20" s="78" t="s">
        <v>334</v>
      </c>
      <c r="C20" s="83"/>
      <c r="D20" s="83"/>
      <c r="E20" s="83"/>
      <c r="F20" s="84"/>
      <c r="G20" s="81"/>
      <c r="H20" s="79"/>
      <c r="I20" s="79"/>
      <c r="J20" s="79"/>
      <c r="K20" s="79"/>
    </row>
    <row r="21" spans="2:11" s="30" customFormat="1" ht="17.399999999999999" x14ac:dyDescent="0.25">
      <c r="B21" s="78"/>
      <c r="C21" s="85"/>
      <c r="D21" s="85"/>
      <c r="E21" s="85"/>
      <c r="F21" s="85"/>
      <c r="G21" s="85"/>
      <c r="H21" s="85"/>
      <c r="I21" s="85"/>
      <c r="J21" s="85"/>
      <c r="K21" s="85"/>
    </row>
    <row r="22" spans="2:11" ht="19.95" customHeight="1" x14ac:dyDescent="0.25">
      <c r="B22" s="78"/>
      <c r="C22" s="85"/>
      <c r="D22" s="85"/>
      <c r="E22" s="85"/>
      <c r="F22" s="86"/>
      <c r="G22" s="81"/>
      <c r="H22" s="87"/>
      <c r="I22" s="87"/>
      <c r="J22" s="79"/>
      <c r="K22" s="79"/>
    </row>
    <row r="23" spans="2:11" ht="21" x14ac:dyDescent="0.25">
      <c r="B23" s="78"/>
      <c r="C23" s="85"/>
      <c r="D23" s="85"/>
      <c r="E23" s="85"/>
      <c r="F23" s="23"/>
      <c r="G23" s="81"/>
      <c r="H23" s="79"/>
      <c r="I23" s="79"/>
      <c r="J23" s="79"/>
      <c r="K23" s="79"/>
    </row>
    <row r="24" spans="2:11" ht="19.95" customHeight="1" x14ac:dyDescent="0.25">
      <c r="B24" s="78"/>
      <c r="C24" s="85"/>
      <c r="D24" s="85"/>
      <c r="E24" s="85"/>
      <c r="F24" s="88"/>
      <c r="G24" s="81"/>
      <c r="H24" s="79"/>
      <c r="I24" s="79"/>
      <c r="J24" s="79"/>
      <c r="K24" s="79"/>
    </row>
    <row r="25" spans="2:11" ht="19.95" customHeight="1" x14ac:dyDescent="0.25">
      <c r="B25" s="85"/>
      <c r="C25" s="85"/>
      <c r="D25" s="85"/>
      <c r="E25" s="85"/>
      <c r="F25" s="80"/>
      <c r="G25" s="81"/>
      <c r="H25" s="79"/>
      <c r="I25" s="79"/>
      <c r="J25" s="79"/>
      <c r="K25" s="79"/>
    </row>
    <row r="26" spans="2:11" ht="19.95" customHeight="1" x14ac:dyDescent="0.25">
      <c r="B26" s="78"/>
      <c r="C26" s="78"/>
      <c r="D26" s="78"/>
      <c r="E26" s="79"/>
      <c r="F26" s="80"/>
      <c r="G26" s="81"/>
      <c r="H26" s="79"/>
      <c r="I26" s="79"/>
      <c r="J26" s="79"/>
      <c r="K26" s="79"/>
    </row>
    <row r="27" spans="2:11" ht="19.95" customHeight="1" x14ac:dyDescent="0.4">
      <c r="B27" s="82"/>
      <c r="C27" s="78"/>
      <c r="D27" s="78"/>
      <c r="E27" s="79"/>
      <c r="F27" s="80"/>
      <c r="G27" s="81"/>
      <c r="H27" s="79"/>
      <c r="I27" s="79"/>
      <c r="J27" s="79"/>
      <c r="K27" s="79"/>
    </row>
    <row r="28" spans="2:11" ht="19.95" customHeight="1" x14ac:dyDescent="0.25">
      <c r="B28" s="78"/>
      <c r="C28" s="78"/>
      <c r="D28" s="78"/>
      <c r="E28" s="79"/>
      <c r="F28" s="80"/>
      <c r="G28" s="81"/>
      <c r="H28" s="79"/>
      <c r="I28" s="79"/>
      <c r="J28" s="79"/>
      <c r="K28" s="79"/>
    </row>
    <row r="29" spans="2:11" ht="19.95" customHeight="1" x14ac:dyDescent="0.25">
      <c r="B29" s="558"/>
      <c r="C29" s="558"/>
      <c r="D29" s="75"/>
      <c r="E29" s="559"/>
      <c r="F29" s="559"/>
      <c r="G29" s="81"/>
      <c r="H29" s="79"/>
      <c r="I29" s="79"/>
      <c r="J29" s="79"/>
      <c r="K29" s="79"/>
    </row>
    <row r="30" spans="2:11" x14ac:dyDescent="0.25">
      <c r="B30" s="89"/>
      <c r="C30" s="89"/>
      <c r="D30" s="89"/>
      <c r="E30" s="90"/>
      <c r="F30" s="90"/>
      <c r="G30" s="90"/>
      <c r="H30" s="90"/>
      <c r="I30" s="90"/>
      <c r="J30" s="90"/>
      <c r="K30" s="79"/>
    </row>
    <row r="31" spans="2:11" ht="19.95" customHeight="1" x14ac:dyDescent="0.35">
      <c r="B31" s="76"/>
      <c r="C31" s="76"/>
      <c r="D31" s="76"/>
      <c r="E31" s="79"/>
      <c r="F31" s="79"/>
      <c r="G31" s="81"/>
      <c r="H31" s="91"/>
      <c r="I31" s="91"/>
      <c r="J31" s="79"/>
      <c r="K31" s="79"/>
    </row>
    <row r="32" spans="2:11" ht="19.95" customHeight="1" x14ac:dyDescent="0.35">
      <c r="B32" s="77"/>
      <c r="C32" s="77"/>
      <c r="D32" s="77"/>
      <c r="E32" s="92"/>
      <c r="F32" s="92"/>
      <c r="G32" s="77"/>
      <c r="H32" s="91"/>
      <c r="I32" s="91"/>
      <c r="J32" s="79"/>
      <c r="K32" s="79"/>
    </row>
    <row r="33" spans="2:11" ht="19.95" customHeight="1" x14ac:dyDescent="0.25">
      <c r="B33" s="93"/>
      <c r="C33" s="94"/>
      <c r="D33" s="88"/>
      <c r="E33" s="88"/>
      <c r="F33" s="86"/>
      <c r="G33" s="81"/>
      <c r="H33" s="79"/>
      <c r="I33" s="79"/>
      <c r="J33" s="79"/>
      <c r="K33" s="79"/>
    </row>
    <row r="34" spans="2:11" ht="20.399999999999999" x14ac:dyDescent="0.25">
      <c r="B34" s="88"/>
      <c r="C34" s="88"/>
      <c r="D34" s="88"/>
      <c r="E34" s="88"/>
      <c r="F34" s="86"/>
      <c r="G34" s="81"/>
      <c r="H34" s="79"/>
      <c r="I34" s="79"/>
      <c r="J34" s="79"/>
      <c r="K34" s="79"/>
    </row>
    <row r="35" spans="2:11" ht="19.95" customHeight="1" x14ac:dyDescent="0.25">
      <c r="B35" s="78"/>
      <c r="C35" s="78"/>
      <c r="D35" s="78"/>
      <c r="E35" s="79"/>
      <c r="F35" s="80"/>
      <c r="G35" s="81"/>
      <c r="H35" s="79"/>
      <c r="I35" s="79"/>
      <c r="J35" s="79"/>
      <c r="K35" s="79"/>
    </row>
    <row r="36" spans="2:11" x14ac:dyDescent="0.25">
      <c r="B36" s="78"/>
      <c r="C36" s="78"/>
      <c r="D36" s="78"/>
      <c r="E36" s="79"/>
      <c r="F36" s="80"/>
      <c r="G36" s="81"/>
      <c r="H36" s="79"/>
      <c r="I36" s="79"/>
      <c r="J36" s="79"/>
      <c r="K36" s="79"/>
    </row>
    <row r="37" spans="2:11" x14ac:dyDescent="0.25">
      <c r="B37" s="78"/>
      <c r="C37" s="78"/>
      <c r="D37" s="78"/>
      <c r="E37" s="79"/>
      <c r="F37" s="80"/>
      <c r="G37" s="81"/>
      <c r="H37" s="79"/>
      <c r="I37" s="79"/>
      <c r="J37" s="79"/>
      <c r="K37" s="79"/>
    </row>
    <row r="38" spans="2:11" x14ac:dyDescent="0.25">
      <c r="B38" s="78"/>
      <c r="C38" s="78"/>
      <c r="D38" s="78"/>
      <c r="E38" s="79"/>
      <c r="F38" s="80"/>
      <c r="G38" s="81"/>
      <c r="H38" s="79"/>
      <c r="I38" s="79"/>
      <c r="J38" s="79"/>
      <c r="K38" s="79"/>
    </row>
    <row r="39" spans="2:11" x14ac:dyDescent="0.25">
      <c r="B39" s="78"/>
      <c r="C39" s="78"/>
      <c r="D39" s="78"/>
      <c r="E39" s="79"/>
      <c r="F39" s="80"/>
      <c r="G39" s="81"/>
      <c r="H39" s="79"/>
      <c r="I39" s="79"/>
      <c r="J39" s="79"/>
      <c r="K39" s="79"/>
    </row>
    <row r="40" spans="2:11" x14ac:dyDescent="0.25">
      <c r="B40" s="78"/>
      <c r="C40" s="78"/>
      <c r="D40" s="78"/>
      <c r="E40" s="79"/>
      <c r="F40" s="80"/>
      <c r="G40" s="81"/>
      <c r="H40" s="79"/>
      <c r="I40" s="79"/>
      <c r="J40" s="79"/>
      <c r="K40" s="79"/>
    </row>
    <row r="41" spans="2:11" x14ac:dyDescent="0.25">
      <c r="B41" s="78"/>
      <c r="C41" s="78"/>
      <c r="D41" s="78"/>
      <c r="E41" s="79"/>
      <c r="F41" s="80"/>
      <c r="G41" s="81"/>
      <c r="H41" s="79"/>
      <c r="I41" s="79"/>
      <c r="J41" s="79"/>
      <c r="K41" s="79"/>
    </row>
    <row r="42" spans="2:11" x14ac:dyDescent="0.25">
      <c r="B42" s="78"/>
      <c r="C42" s="78"/>
      <c r="D42" s="78"/>
      <c r="E42" s="79"/>
      <c r="F42" s="80"/>
      <c r="G42" s="81"/>
      <c r="H42" s="79"/>
      <c r="I42" s="79"/>
      <c r="J42" s="79"/>
      <c r="K42" s="79"/>
    </row>
    <row r="43" spans="2:11" x14ac:dyDescent="0.25">
      <c r="B43" s="78"/>
      <c r="C43" s="78"/>
      <c r="D43" s="78"/>
      <c r="E43" s="79"/>
      <c r="F43" s="80"/>
      <c r="G43" s="81"/>
      <c r="H43" s="79"/>
      <c r="I43" s="79"/>
      <c r="J43" s="79"/>
      <c r="K43" s="79"/>
    </row>
    <row r="44" spans="2:11" x14ac:dyDescent="0.25">
      <c r="B44" s="78"/>
      <c r="C44" s="78"/>
      <c r="D44" s="78"/>
      <c r="E44" s="79"/>
      <c r="F44" s="80"/>
      <c r="G44" s="81"/>
      <c r="H44" s="79"/>
      <c r="I44" s="79"/>
      <c r="J44" s="79"/>
      <c r="K44" s="79"/>
    </row>
  </sheetData>
  <sheetProtection password="C114" sheet="1" objects="1" scenarios="1"/>
  <mergeCells count="15">
    <mergeCell ref="C9:E9"/>
    <mergeCell ref="C10:E10"/>
    <mergeCell ref="C11:E11"/>
    <mergeCell ref="C8:E8"/>
    <mergeCell ref="B1:B5"/>
    <mergeCell ref="C1:E1"/>
    <mergeCell ref="C2:E3"/>
    <mergeCell ref="C4:E5"/>
    <mergeCell ref="B6:G6"/>
    <mergeCell ref="F1:H5"/>
    <mergeCell ref="C12:E12"/>
    <mergeCell ref="C13:E13"/>
    <mergeCell ref="C14:E14"/>
    <mergeCell ref="B29:C29"/>
    <mergeCell ref="E29:F29"/>
  </mergeCells>
  <conditionalFormatting sqref="G32">
    <cfRule type="containsText" dxfId="50" priority="6" operator="containsText" text="ALTO">
      <formula>NOT(ISERROR(SEARCH("ALTO",G32)))</formula>
    </cfRule>
    <cfRule type="containsText" dxfId="49" priority="7" operator="containsText" text="BASSO">
      <formula>NOT(ISERROR(SEARCH("BASSO",G32)))</formula>
    </cfRule>
    <cfRule type="containsText" dxfId="48" priority="8" operator="containsText" text="MEDIO">
      <formula>NOT(ISERROR(SEARCH("MEDIO",G32)))</formula>
    </cfRule>
    <cfRule type="notContainsText" dxfId="47" priority="9" operator="notContains" text="MEDIO">
      <formula>ISERROR(SEARCH("MEDIO",G32))</formula>
    </cfRule>
    <cfRule type="cellIs" dxfId="46" priority="12" operator="lessThan">
      <formula>200</formula>
    </cfRule>
  </conditionalFormatting>
  <conditionalFormatting sqref="F32">
    <cfRule type="cellIs" dxfId="45" priority="10" operator="greaterThanOrEqual">
      <formula>450</formula>
    </cfRule>
    <cfRule type="cellIs" dxfId="44" priority="11" operator="between">
      <formula>200</formula>
      <formula>450</formula>
    </cfRule>
  </conditionalFormatting>
  <dataValidations count="1">
    <dataValidation type="list" allowBlank="1" showInputMessage="1" showErrorMessage="1" sqref="F34" xr:uid="{00000000-0002-0000-0100-000000000000}">
      <formula1>"SI,NO"</formula1>
    </dataValidation>
  </dataValidations>
  <hyperlinks>
    <hyperlink ref="B9" location="SCHEMA!A1" display="SCHEMA" xr:uid="{00000000-0004-0000-0100-000000000000}"/>
    <hyperlink ref="B10" location="'INFORMAZIONI  RISULTATI AZIONI'!A1" display="INFORMAZIONI" xr:uid="{00000000-0004-0000-0100-000001000000}"/>
    <hyperlink ref="B11" location="'VdR PdM'!A1" display="VdR-PdM" xr:uid="{00000000-0004-0000-0100-000002000000}"/>
    <hyperlink ref="B12" location="'VdR processo'!A1" display="VdR_PROCESSO" xr:uid="{00000000-0004-0000-0100-000003000000}"/>
    <hyperlink ref="B13" location="OPPORTUNITA!A1" display="OPPORTUNITA'" xr:uid="{00000000-0004-0000-0100-000004000000}"/>
    <hyperlink ref="B14" location="'VERIFICA DA PARTE TERZA DEL PDM'!A1" display="VERIFICA DA PARTE TERZA" xr:uid="{00000000-0004-0000-0100-000005000000}"/>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K104"/>
  <sheetViews>
    <sheetView zoomScale="75" zoomScaleNormal="75" workbookViewId="0">
      <selection activeCell="C1" sqref="C1:E1"/>
    </sheetView>
  </sheetViews>
  <sheetFormatPr defaultColWidth="9.109375" defaultRowHeight="13.2" x14ac:dyDescent="0.25"/>
  <cols>
    <col min="1" max="1" width="24.33203125" style="2" customWidth="1"/>
    <col min="2" max="2" width="40.6640625" style="12" customWidth="1"/>
    <col min="3" max="3" width="57.6640625" style="12" customWidth="1"/>
    <col min="4" max="4" width="40.6640625" style="12" customWidth="1"/>
    <col min="5" max="5" width="40.6640625" style="2" customWidth="1"/>
    <col min="6" max="6" width="24.33203125" style="3" customWidth="1"/>
    <col min="7" max="7" width="8.6640625" style="13" customWidth="1"/>
    <col min="8" max="8" width="18.88671875" style="2" customWidth="1"/>
    <col min="9" max="9" width="23.5546875" style="2" customWidth="1"/>
    <col min="10" max="11" width="16.33203125" style="2" customWidth="1"/>
    <col min="12" max="12" width="13" style="2" customWidth="1"/>
    <col min="13" max="13" width="12.44140625" style="2" customWidth="1"/>
    <col min="14" max="14" width="12.33203125" style="2" customWidth="1"/>
    <col min="15" max="15" width="10.6640625" style="2" customWidth="1"/>
    <col min="16" max="16" width="33.109375" style="2" customWidth="1"/>
    <col min="17" max="17" width="15.6640625" style="2" bestFit="1" customWidth="1"/>
    <col min="18" max="16384" width="9.109375" style="2"/>
  </cols>
  <sheetData>
    <row r="1" spans="2:11" ht="24.75" customHeight="1" x14ac:dyDescent="0.25">
      <c r="B1" s="562"/>
      <c r="C1" s="564" t="str">
        <f>'1_Cartiglio '!C1:Q2</f>
        <v>Valutazione del rischio (VdR)</v>
      </c>
      <c r="D1" s="564"/>
      <c r="E1" s="564"/>
      <c r="F1" s="567" t="str">
        <f>'1_Cartiglio '!$A$8&amp;"                                    Pagina "&amp;I2&amp;"  di "&amp;'1_Cartiglio '!$B$10&amp;"                                        "&amp;'1_Cartiglio '!$A$11&amp;'1_Cartiglio '!$B$11&amp;"                                  " &amp;'1_Cartiglio '!$A$12&amp;'1_Cartiglio '!$B$12&amp;""</f>
        <v>Appr. LNRBM-ITA                                    Pagina 3  di 8                                        Revisione n.1                                  Data:15/05/2023</v>
      </c>
      <c r="G1" s="568"/>
      <c r="H1" s="70"/>
      <c r="I1" s="31"/>
      <c r="J1" s="31"/>
      <c r="K1" s="31"/>
    </row>
    <row r="2" spans="2:11" ht="20.25" customHeight="1" x14ac:dyDescent="0.25">
      <c r="B2" s="563"/>
      <c r="C2" s="565" t="str">
        <f>'1_Cartiglio '!C3:Q3</f>
        <v>LINEE GUIDA NAZIONALI</v>
      </c>
      <c r="D2" s="565"/>
      <c r="E2" s="565"/>
      <c r="F2" s="570"/>
      <c r="G2" s="571"/>
      <c r="H2" s="71"/>
      <c r="I2" s="31">
        <v>3</v>
      </c>
      <c r="J2" s="31"/>
      <c r="K2" s="31"/>
    </row>
    <row r="3" spans="2:11" ht="12.75" customHeight="1" x14ac:dyDescent="0.25">
      <c r="B3" s="563"/>
      <c r="C3" s="565"/>
      <c r="D3" s="565"/>
      <c r="E3" s="565"/>
      <c r="F3" s="570"/>
      <c r="G3" s="571"/>
      <c r="H3" s="71"/>
      <c r="I3" s="31"/>
      <c r="J3" s="31"/>
      <c r="K3" s="31"/>
    </row>
    <row r="4" spans="2:11" ht="22.2" x14ac:dyDescent="0.25">
      <c r="B4" s="563"/>
      <c r="C4" s="565" t="str">
        <f>'1_Cartiglio '!C4:Q5</f>
        <v>Molluschi Bivalvi Vivi</v>
      </c>
      <c r="D4" s="565"/>
      <c r="E4" s="565"/>
      <c r="F4" s="570"/>
      <c r="G4" s="571"/>
      <c r="H4" s="71"/>
      <c r="I4" s="31"/>
      <c r="J4" s="31"/>
      <c r="K4" s="31"/>
    </row>
    <row r="5" spans="2:11" ht="10.5" customHeight="1" x14ac:dyDescent="0.25">
      <c r="B5" s="563"/>
      <c r="C5" s="565"/>
      <c r="D5" s="565"/>
      <c r="E5" s="565"/>
      <c r="F5" s="573"/>
      <c r="G5" s="574"/>
      <c r="H5" s="72"/>
      <c r="I5" s="31"/>
      <c r="J5" s="31"/>
      <c r="K5" s="31"/>
    </row>
    <row r="6" spans="2:11" ht="55.95" customHeight="1" x14ac:dyDescent="0.25">
      <c r="B6" s="576" t="s">
        <v>265</v>
      </c>
      <c r="C6" s="577"/>
      <c r="D6" s="577"/>
      <c r="E6" s="577"/>
      <c r="F6" s="577"/>
      <c r="G6" s="577"/>
      <c r="H6" s="578"/>
      <c r="I6" s="15"/>
      <c r="J6" s="15"/>
      <c r="K6" s="15"/>
    </row>
    <row r="28" spans="1:1" x14ac:dyDescent="0.25">
      <c r="A28" s="2" t="s">
        <v>280</v>
      </c>
    </row>
    <row r="32" spans="1:1" ht="13.8" thickBot="1" x14ac:dyDescent="0.3"/>
    <row r="33" spans="1:4" x14ac:dyDescent="0.25">
      <c r="A33" s="98"/>
      <c r="B33" s="99"/>
      <c r="C33" s="99"/>
      <c r="D33" s="100"/>
    </row>
    <row r="34" spans="1:4" x14ac:dyDescent="0.25">
      <c r="A34" s="101"/>
      <c r="B34" s="97"/>
      <c r="C34" s="97"/>
      <c r="D34" s="102"/>
    </row>
    <row r="35" spans="1:4" x14ac:dyDescent="0.25">
      <c r="A35" s="101" t="s">
        <v>281</v>
      </c>
      <c r="B35" s="97"/>
      <c r="C35" s="97"/>
      <c r="D35" s="102"/>
    </row>
    <row r="36" spans="1:4" x14ac:dyDescent="0.25">
      <c r="A36" s="101"/>
      <c r="B36" s="97"/>
      <c r="C36" s="97"/>
      <c r="D36" s="102"/>
    </row>
    <row r="37" spans="1:4" x14ac:dyDescent="0.25">
      <c r="A37" s="101"/>
      <c r="B37" s="97"/>
      <c r="C37" s="97"/>
      <c r="D37" s="102"/>
    </row>
    <row r="38" spans="1:4" x14ac:dyDescent="0.25">
      <c r="A38" s="101"/>
      <c r="B38" s="97"/>
      <c r="C38" s="97"/>
      <c r="D38" s="102"/>
    </row>
    <row r="39" spans="1:4" ht="13.8" thickBot="1" x14ac:dyDescent="0.3">
      <c r="A39" s="101"/>
      <c r="B39" s="97"/>
      <c r="C39" s="97"/>
      <c r="D39" s="102"/>
    </row>
    <row r="40" spans="1:4" x14ac:dyDescent="0.25">
      <c r="A40" s="103"/>
      <c r="B40" s="104"/>
      <c r="C40" s="104"/>
      <c r="D40" s="105"/>
    </row>
    <row r="41" spans="1:4" x14ac:dyDescent="0.25">
      <c r="A41" s="108"/>
      <c r="B41" s="97"/>
      <c r="C41" s="97"/>
      <c r="D41" s="109"/>
    </row>
    <row r="42" spans="1:4" x14ac:dyDescent="0.25">
      <c r="A42" s="108" t="s">
        <v>283</v>
      </c>
      <c r="B42" s="97"/>
      <c r="C42" s="97"/>
      <c r="D42" s="109"/>
    </row>
    <row r="43" spans="1:4" x14ac:dyDescent="0.25">
      <c r="A43" s="108"/>
      <c r="B43" s="97"/>
      <c r="C43" s="97"/>
      <c r="D43" s="109"/>
    </row>
    <row r="44" spans="1:4" x14ac:dyDescent="0.25">
      <c r="A44" s="108"/>
      <c r="B44" s="97"/>
      <c r="C44" s="97"/>
      <c r="D44" s="109"/>
    </row>
    <row r="45" spans="1:4" x14ac:dyDescent="0.25">
      <c r="A45" s="108"/>
      <c r="B45" s="97"/>
      <c r="C45" s="97"/>
      <c r="D45" s="109"/>
    </row>
    <row r="46" spans="1:4" x14ac:dyDescent="0.25">
      <c r="A46" s="108"/>
      <c r="B46" s="97"/>
      <c r="C46" s="97"/>
      <c r="D46" s="109"/>
    </row>
    <row r="47" spans="1:4" x14ac:dyDescent="0.25">
      <c r="A47" s="108"/>
      <c r="B47" s="97"/>
      <c r="C47" s="97"/>
      <c r="D47" s="109"/>
    </row>
    <row r="48" spans="1:4" x14ac:dyDescent="0.25">
      <c r="A48" s="108"/>
      <c r="B48" s="97"/>
      <c r="C48" s="97"/>
      <c r="D48" s="109"/>
    </row>
    <row r="49" spans="1:4" x14ac:dyDescent="0.25">
      <c r="A49" s="108"/>
      <c r="B49" s="97"/>
      <c r="C49" s="97"/>
      <c r="D49" s="109"/>
    </row>
    <row r="50" spans="1:4" x14ac:dyDescent="0.25">
      <c r="A50" s="108"/>
      <c r="B50" s="97"/>
      <c r="C50" s="97"/>
      <c r="D50" s="109"/>
    </row>
    <row r="51" spans="1:4" x14ac:dyDescent="0.25">
      <c r="A51" s="108"/>
      <c r="B51" s="97"/>
      <c r="C51" s="97"/>
      <c r="D51" s="109"/>
    </row>
    <row r="52" spans="1:4" x14ac:dyDescent="0.25">
      <c r="A52" s="108"/>
      <c r="B52" s="97"/>
      <c r="C52" s="97"/>
      <c r="D52" s="109"/>
    </row>
    <row r="53" spans="1:4" x14ac:dyDescent="0.25">
      <c r="A53" s="108"/>
      <c r="B53" s="97"/>
      <c r="C53" s="97"/>
      <c r="D53" s="109"/>
    </row>
    <row r="54" spans="1:4" x14ac:dyDescent="0.25">
      <c r="A54" s="108"/>
      <c r="B54" s="97"/>
      <c r="C54" s="97"/>
      <c r="D54" s="109"/>
    </row>
    <row r="55" spans="1:4" x14ac:dyDescent="0.25">
      <c r="A55" s="108"/>
      <c r="B55" s="97"/>
      <c r="C55" s="97"/>
      <c r="D55" s="109"/>
    </row>
    <row r="56" spans="1:4" x14ac:dyDescent="0.25">
      <c r="A56" s="108"/>
      <c r="B56" s="97"/>
      <c r="C56" s="97"/>
      <c r="D56" s="109"/>
    </row>
    <row r="57" spans="1:4" x14ac:dyDescent="0.25">
      <c r="A57" s="108"/>
      <c r="B57" s="97"/>
      <c r="C57" s="97"/>
      <c r="D57" s="109"/>
    </row>
    <row r="58" spans="1:4" x14ac:dyDescent="0.25">
      <c r="A58" s="108"/>
      <c r="B58" s="97"/>
      <c r="C58" s="97"/>
      <c r="D58" s="109"/>
    </row>
    <row r="59" spans="1:4" ht="51.6" customHeight="1" thickBot="1" x14ac:dyDescent="0.3">
      <c r="A59" s="110"/>
      <c r="B59" s="111"/>
      <c r="C59" s="111"/>
      <c r="D59" s="112"/>
    </row>
    <row r="60" spans="1:4" ht="13.95" customHeight="1" thickBot="1" x14ac:dyDescent="0.3">
      <c r="A60" s="101"/>
      <c r="B60" s="97"/>
      <c r="C60" s="97"/>
      <c r="D60" s="102"/>
    </row>
    <row r="61" spans="1:4" ht="37.200000000000003" customHeight="1" thickBot="1" x14ac:dyDescent="0.3">
      <c r="A61" s="106" t="s">
        <v>282</v>
      </c>
      <c r="B61" s="107"/>
      <c r="C61" s="169" t="s">
        <v>335</v>
      </c>
      <c r="D61" s="168" t="s">
        <v>284</v>
      </c>
    </row>
    <row r="62" spans="1:4" ht="13.2" customHeight="1" thickBot="1" x14ac:dyDescent="0.3">
      <c r="A62" s="1"/>
      <c r="B62" s="97"/>
      <c r="C62" s="113"/>
      <c r="D62" s="114"/>
    </row>
    <row r="63" spans="1:4" ht="15" customHeight="1" x14ac:dyDescent="0.25">
      <c r="A63" s="103"/>
      <c r="B63" s="104"/>
      <c r="C63" s="115"/>
      <c r="D63" s="116"/>
    </row>
    <row r="64" spans="1:4" x14ac:dyDescent="0.25">
      <c r="A64" s="108"/>
      <c r="B64" s="97"/>
      <c r="C64" s="97"/>
      <c r="D64" s="109"/>
    </row>
    <row r="65" spans="1:4" x14ac:dyDescent="0.25">
      <c r="A65" s="108"/>
      <c r="B65" s="97"/>
      <c r="C65" s="97"/>
      <c r="D65" s="109"/>
    </row>
    <row r="66" spans="1:4" x14ac:dyDescent="0.25">
      <c r="A66" s="108"/>
      <c r="B66" s="97"/>
      <c r="C66" s="97"/>
      <c r="D66" s="109"/>
    </row>
    <row r="67" spans="1:4" x14ac:dyDescent="0.25">
      <c r="A67" s="108" t="s">
        <v>336</v>
      </c>
      <c r="B67" s="97"/>
      <c r="C67" s="97"/>
      <c r="D67" s="109"/>
    </row>
    <row r="68" spans="1:4" x14ac:dyDescent="0.25">
      <c r="A68" s="108"/>
      <c r="B68" s="97"/>
      <c r="C68" s="97"/>
      <c r="D68" s="109"/>
    </row>
    <row r="69" spans="1:4" x14ac:dyDescent="0.25">
      <c r="A69" s="108"/>
      <c r="B69" s="97"/>
      <c r="C69" s="97"/>
      <c r="D69" s="109"/>
    </row>
    <row r="70" spans="1:4" x14ac:dyDescent="0.25">
      <c r="B70" s="97"/>
      <c r="C70" s="97"/>
      <c r="D70" s="109"/>
    </row>
    <row r="71" spans="1:4" x14ac:dyDescent="0.25">
      <c r="A71" s="108"/>
      <c r="B71" s="97"/>
      <c r="C71" s="97"/>
      <c r="D71" s="109"/>
    </row>
    <row r="72" spans="1:4" ht="13.8" thickBot="1" x14ac:dyDescent="0.3">
      <c r="A72" s="110"/>
      <c r="B72" s="111"/>
      <c r="C72" s="111"/>
      <c r="D72" s="112"/>
    </row>
    <row r="73" spans="1:4" x14ac:dyDescent="0.25">
      <c r="A73" s="1"/>
      <c r="B73" s="97"/>
      <c r="C73" s="97"/>
      <c r="D73" s="97"/>
    </row>
    <row r="74" spans="1:4" ht="13.8" thickBot="1" x14ac:dyDescent="0.3"/>
    <row r="75" spans="1:4" x14ac:dyDescent="0.25">
      <c r="A75" s="103"/>
      <c r="B75" s="104"/>
      <c r="C75" s="104"/>
      <c r="D75" s="105"/>
    </row>
    <row r="76" spans="1:4" x14ac:dyDescent="0.25">
      <c r="A76" s="108"/>
      <c r="B76" s="97"/>
      <c r="C76" s="97"/>
      <c r="D76" s="109"/>
    </row>
    <row r="77" spans="1:4" x14ac:dyDescent="0.25">
      <c r="A77" s="108" t="s">
        <v>285</v>
      </c>
      <c r="B77" s="97"/>
      <c r="C77" s="97"/>
      <c r="D77" s="109"/>
    </row>
    <row r="78" spans="1:4" x14ac:dyDescent="0.25">
      <c r="A78" s="108"/>
      <c r="B78" s="97"/>
      <c r="C78" s="97"/>
      <c r="D78" s="109"/>
    </row>
    <row r="79" spans="1:4" x14ac:dyDescent="0.25">
      <c r="A79" s="108"/>
      <c r="B79" s="97"/>
      <c r="C79" s="97"/>
      <c r="D79" s="109"/>
    </row>
    <row r="80" spans="1:4" x14ac:dyDescent="0.25">
      <c r="A80" s="108"/>
      <c r="B80" s="97"/>
      <c r="C80" s="97"/>
      <c r="D80" s="109"/>
    </row>
    <row r="81" spans="1:4" x14ac:dyDescent="0.25">
      <c r="A81" s="108"/>
      <c r="B81" s="97"/>
      <c r="C81" s="97"/>
      <c r="D81" s="109"/>
    </row>
    <row r="82" spans="1:4" x14ac:dyDescent="0.25">
      <c r="A82" s="108"/>
      <c r="B82" s="97"/>
      <c r="C82" s="97"/>
      <c r="D82" s="109"/>
    </row>
    <row r="83" spans="1:4" ht="13.8" thickBot="1" x14ac:dyDescent="0.3">
      <c r="A83" s="110"/>
      <c r="B83" s="111"/>
      <c r="C83" s="111"/>
      <c r="D83" s="112"/>
    </row>
    <row r="84" spans="1:4" ht="23.4" customHeight="1" thickBot="1" x14ac:dyDescent="0.3"/>
    <row r="85" spans="1:4" ht="27" customHeight="1" x14ac:dyDescent="0.25">
      <c r="A85" s="103"/>
      <c r="B85" s="104"/>
      <c r="C85" s="104"/>
      <c r="D85" s="105"/>
    </row>
    <row r="86" spans="1:4" x14ac:dyDescent="0.25">
      <c r="A86" s="108"/>
      <c r="B86" s="97"/>
      <c r="C86" s="97"/>
      <c r="D86" s="109"/>
    </row>
    <row r="87" spans="1:4" x14ac:dyDescent="0.25">
      <c r="A87" s="108" t="s">
        <v>286</v>
      </c>
      <c r="B87" s="97"/>
      <c r="C87" s="97"/>
      <c r="D87" s="109"/>
    </row>
    <row r="88" spans="1:4" x14ac:dyDescent="0.25">
      <c r="A88" s="108"/>
      <c r="B88" s="97"/>
      <c r="C88" s="97"/>
      <c r="D88" s="109"/>
    </row>
    <row r="89" spans="1:4" x14ac:dyDescent="0.25">
      <c r="A89" s="108"/>
      <c r="B89" s="97"/>
      <c r="C89" s="97"/>
      <c r="D89" s="109"/>
    </row>
    <row r="90" spans="1:4" x14ac:dyDescent="0.25">
      <c r="A90" s="108"/>
      <c r="B90" s="97"/>
      <c r="C90" s="97"/>
      <c r="D90" s="109"/>
    </row>
    <row r="91" spans="1:4" x14ac:dyDescent="0.25">
      <c r="A91" s="108"/>
      <c r="B91" s="97"/>
      <c r="C91" s="97"/>
      <c r="D91" s="109"/>
    </row>
    <row r="92" spans="1:4" x14ac:dyDescent="0.25">
      <c r="A92" s="108"/>
      <c r="B92" s="97"/>
      <c r="C92" s="97"/>
      <c r="D92" s="109"/>
    </row>
    <row r="93" spans="1:4" ht="13.8" thickBot="1" x14ac:dyDescent="0.3">
      <c r="A93" s="110"/>
      <c r="B93" s="111"/>
      <c r="C93" s="111"/>
      <c r="D93" s="112"/>
    </row>
    <row r="94" spans="1:4" ht="13.8" thickBot="1" x14ac:dyDescent="0.3"/>
    <row r="95" spans="1:4" x14ac:dyDescent="0.25">
      <c r="A95" s="103"/>
      <c r="B95" s="104"/>
      <c r="C95" s="104"/>
      <c r="D95" s="105"/>
    </row>
    <row r="96" spans="1:4" x14ac:dyDescent="0.25">
      <c r="A96" s="108" t="s">
        <v>287</v>
      </c>
      <c r="B96" s="97"/>
      <c r="C96" s="97"/>
      <c r="D96" s="109"/>
    </row>
    <row r="97" spans="1:4" x14ac:dyDescent="0.25">
      <c r="A97" s="108"/>
      <c r="B97" s="97"/>
      <c r="C97" s="97"/>
      <c r="D97" s="109"/>
    </row>
    <row r="98" spans="1:4" x14ac:dyDescent="0.25">
      <c r="A98" s="108"/>
      <c r="B98" s="97"/>
      <c r="C98" s="97"/>
      <c r="D98" s="109"/>
    </row>
    <row r="99" spans="1:4" x14ac:dyDescent="0.25">
      <c r="A99" s="108"/>
      <c r="B99" s="97"/>
      <c r="C99" s="97"/>
      <c r="D99" s="109"/>
    </row>
    <row r="100" spans="1:4" x14ac:dyDescent="0.25">
      <c r="A100" s="108"/>
      <c r="B100" s="97"/>
      <c r="C100" s="97"/>
      <c r="D100" s="109"/>
    </row>
    <row r="101" spans="1:4" x14ac:dyDescent="0.25">
      <c r="A101" s="108" t="s">
        <v>288</v>
      </c>
      <c r="B101" s="97"/>
      <c r="C101" s="97"/>
      <c r="D101" s="109"/>
    </row>
    <row r="102" spans="1:4" x14ac:dyDescent="0.25">
      <c r="A102" s="108"/>
      <c r="B102" s="97"/>
      <c r="C102" s="97"/>
      <c r="D102" s="109"/>
    </row>
    <row r="103" spans="1:4" x14ac:dyDescent="0.25">
      <c r="A103" s="108"/>
      <c r="B103" s="97"/>
      <c r="C103" s="97"/>
      <c r="D103" s="109"/>
    </row>
    <row r="104" spans="1:4" ht="13.8" thickBot="1" x14ac:dyDescent="0.3">
      <c r="A104" s="110"/>
      <c r="B104" s="111"/>
      <c r="C104" s="111"/>
      <c r="D104" s="112"/>
    </row>
  </sheetData>
  <sheetProtection password="C114" sheet="1" objects="1" scenarios="1"/>
  <mergeCells count="6">
    <mergeCell ref="B6:H6"/>
    <mergeCell ref="B1:B5"/>
    <mergeCell ref="C1:E1"/>
    <mergeCell ref="C2:E3"/>
    <mergeCell ref="C4:E5"/>
    <mergeCell ref="F1:G5"/>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pageSetUpPr fitToPage="1"/>
  </sheetPr>
  <dimension ref="A1:K57"/>
  <sheetViews>
    <sheetView zoomScale="70" zoomScaleNormal="70" zoomScalePageLayoutView="50" workbookViewId="0">
      <selection activeCell="C1" sqref="C1:F1"/>
    </sheetView>
  </sheetViews>
  <sheetFormatPr defaultColWidth="9.109375" defaultRowHeight="13.2" x14ac:dyDescent="0.25"/>
  <cols>
    <col min="1" max="1" width="24.33203125" style="2" customWidth="1"/>
    <col min="2" max="2" width="44.6640625" style="12" customWidth="1"/>
    <col min="3" max="4" width="40.6640625" style="12" customWidth="1"/>
    <col min="5" max="5" width="40.6640625" style="2" customWidth="1"/>
    <col min="6" max="6" width="33" style="3" customWidth="1"/>
    <col min="7" max="7" width="25.33203125" style="13" customWidth="1"/>
    <col min="8" max="8" width="24.6640625" style="2" customWidth="1"/>
    <col min="9" max="9" width="21.33203125" style="2" customWidth="1"/>
    <col min="10" max="11" width="16.33203125" style="2" customWidth="1"/>
    <col min="12" max="12" width="13" style="2" customWidth="1"/>
    <col min="13" max="13" width="12.44140625" style="2" customWidth="1"/>
    <col min="14" max="14" width="12.33203125" style="2" customWidth="1"/>
    <col min="15" max="15" width="10.6640625" style="2" customWidth="1"/>
    <col min="16" max="16" width="33.109375" style="2" customWidth="1"/>
    <col min="17" max="17" width="15.6640625" style="2" bestFit="1" customWidth="1"/>
    <col min="18" max="16384" width="9.109375" style="2"/>
  </cols>
  <sheetData>
    <row r="1" spans="1:11" ht="34.950000000000003" customHeight="1" x14ac:dyDescent="0.25">
      <c r="B1" s="609"/>
      <c r="C1" s="600" t="str">
        <f>'1_Cartiglio '!C1:Q2</f>
        <v>Valutazione del rischio (VdR)</v>
      </c>
      <c r="D1" s="601"/>
      <c r="E1" s="601"/>
      <c r="F1" s="602"/>
      <c r="G1" s="567" t="str">
        <f>'1_Cartiglio '!$A$8&amp;"                                    Pagina "&amp;J2&amp;"  di "&amp;'1_Cartiglio '!$B$10&amp;"                                        "&amp;'1_Cartiglio '!$A$11&amp;'1_Cartiglio '!$B$11&amp;"                                  " &amp;'1_Cartiglio '!$A$12&amp;'1_Cartiglio '!$B$12&amp;""</f>
        <v>Appr. LNRBM-ITA                                    Pagina 4  di 8                                        Revisione n.1                                  Data:15/05/2023</v>
      </c>
      <c r="H1" s="389"/>
      <c r="I1" s="389"/>
      <c r="J1" s="390"/>
      <c r="K1" s="17"/>
    </row>
    <row r="2" spans="1:11" ht="22.2" x14ac:dyDescent="0.25">
      <c r="B2" s="610"/>
      <c r="C2" s="603" t="str">
        <f>'1_Cartiglio '!C3:Q3</f>
        <v>LINEE GUIDA NAZIONALI</v>
      </c>
      <c r="D2" s="604"/>
      <c r="E2" s="604"/>
      <c r="F2" s="605"/>
      <c r="G2" s="570"/>
      <c r="H2" s="389"/>
      <c r="I2" s="389"/>
      <c r="J2" s="390">
        <v>4</v>
      </c>
      <c r="K2" s="17"/>
    </row>
    <row r="3" spans="1:11" ht="9.75" customHeight="1" x14ac:dyDescent="0.25">
      <c r="B3" s="610"/>
      <c r="C3" s="603"/>
      <c r="D3" s="604"/>
      <c r="E3" s="604"/>
      <c r="F3" s="605"/>
      <c r="G3" s="570"/>
      <c r="H3" s="389"/>
      <c r="I3" s="389"/>
      <c r="J3" s="390"/>
      <c r="K3" s="17"/>
    </row>
    <row r="4" spans="1:11" ht="22.2" x14ac:dyDescent="0.25">
      <c r="B4" s="610"/>
      <c r="C4" s="603" t="str">
        <f>'1_Cartiglio '!C4:Q5</f>
        <v>Molluschi Bivalvi Vivi</v>
      </c>
      <c r="D4" s="604"/>
      <c r="E4" s="604"/>
      <c r="F4" s="605"/>
      <c r="G4" s="570"/>
      <c r="H4" s="389"/>
      <c r="I4" s="389"/>
      <c r="J4" s="390"/>
      <c r="K4" s="17"/>
    </row>
    <row r="5" spans="1:11" ht="6.75" customHeight="1" x14ac:dyDescent="0.25">
      <c r="B5" s="610"/>
      <c r="C5" s="606"/>
      <c r="D5" s="607"/>
      <c r="E5" s="607"/>
      <c r="F5" s="608"/>
      <c r="G5" s="573"/>
      <c r="H5" s="389"/>
      <c r="I5" s="389"/>
      <c r="J5" s="390"/>
      <c r="K5" s="17"/>
    </row>
    <row r="6" spans="1:11" ht="45.75" customHeight="1" x14ac:dyDescent="0.25">
      <c r="B6" s="593" t="s">
        <v>349</v>
      </c>
      <c r="C6" s="593"/>
      <c r="D6" s="593"/>
      <c r="E6" s="593"/>
      <c r="F6" s="593"/>
      <c r="G6" s="593"/>
      <c r="H6" s="390"/>
      <c r="I6" s="390"/>
      <c r="J6" s="390"/>
      <c r="K6" s="15"/>
    </row>
    <row r="7" spans="1:11" ht="63.6" customHeight="1" x14ac:dyDescent="0.25">
      <c r="B7" s="391" t="s">
        <v>161</v>
      </c>
      <c r="C7" s="598"/>
      <c r="D7" s="598"/>
      <c r="E7" s="598"/>
      <c r="F7" s="598"/>
      <c r="G7" s="598"/>
      <c r="H7" s="390"/>
      <c r="I7" s="390"/>
      <c r="J7" s="390"/>
      <c r="K7" s="15"/>
    </row>
    <row r="8" spans="1:11" ht="64.95" customHeight="1" x14ac:dyDescent="0.25">
      <c r="B8" s="391" t="s">
        <v>64</v>
      </c>
      <c r="C8" s="598"/>
      <c r="D8" s="598"/>
      <c r="E8" s="598"/>
      <c r="F8" s="598"/>
      <c r="G8" s="598"/>
      <c r="H8" s="16"/>
      <c r="I8" s="16"/>
      <c r="J8" s="16"/>
      <c r="K8" s="1"/>
    </row>
    <row r="9" spans="1:11" ht="49.95" customHeight="1" x14ac:dyDescent="0.25">
      <c r="B9" s="391" t="s">
        <v>29</v>
      </c>
      <c r="C9" s="598"/>
      <c r="D9" s="598"/>
      <c r="E9" s="598"/>
      <c r="F9" s="598"/>
      <c r="G9" s="598"/>
      <c r="H9" s="16"/>
      <c r="I9" s="16"/>
      <c r="J9" s="16"/>
      <c r="K9" s="1"/>
    </row>
    <row r="10" spans="1:11" ht="49.95" customHeight="1" x14ac:dyDescent="0.25">
      <c r="B10" s="391" t="s">
        <v>205</v>
      </c>
      <c r="C10" s="599" t="s">
        <v>117</v>
      </c>
      <c r="D10" s="599"/>
      <c r="E10" s="599"/>
      <c r="F10" s="599"/>
      <c r="G10" s="599"/>
      <c r="H10" s="392"/>
      <c r="I10" s="392"/>
      <c r="J10" s="392"/>
    </row>
    <row r="11" spans="1:11" ht="52.2" customHeight="1" x14ac:dyDescent="0.3">
      <c r="A11" s="2" t="s">
        <v>117</v>
      </c>
      <c r="B11" s="391" t="s">
        <v>206</v>
      </c>
      <c r="C11" s="594"/>
      <c r="D11" s="594"/>
      <c r="E11" s="594"/>
      <c r="F11" s="594"/>
      <c r="G11" s="594"/>
      <c r="H11" s="392"/>
      <c r="I11" s="392"/>
      <c r="J11" s="392"/>
    </row>
    <row r="12" spans="1:11" ht="45" customHeight="1" x14ac:dyDescent="0.3">
      <c r="B12" s="391" t="s">
        <v>207</v>
      </c>
      <c r="C12" s="594"/>
      <c r="D12" s="594"/>
      <c r="E12" s="594"/>
      <c r="F12" s="594"/>
      <c r="G12" s="594"/>
      <c r="H12" s="392"/>
      <c r="I12" s="392"/>
      <c r="J12" s="392"/>
    </row>
    <row r="13" spans="1:11" ht="45" customHeight="1" x14ac:dyDescent="0.3">
      <c r="B13" s="391" t="s">
        <v>208</v>
      </c>
      <c r="C13" s="594"/>
      <c r="D13" s="594"/>
      <c r="E13" s="594"/>
      <c r="F13" s="594"/>
      <c r="G13" s="594"/>
      <c r="H13" s="392"/>
      <c r="I13" s="392"/>
      <c r="J13" s="392"/>
    </row>
    <row r="14" spans="1:11" ht="45" customHeight="1" x14ac:dyDescent="0.3">
      <c r="B14" s="391" t="s">
        <v>209</v>
      </c>
      <c r="C14" s="594"/>
      <c r="D14" s="594"/>
      <c r="E14" s="594"/>
      <c r="F14" s="594"/>
      <c r="G14" s="594"/>
      <c r="H14" s="392"/>
      <c r="I14" s="392"/>
      <c r="J14" s="392"/>
    </row>
    <row r="15" spans="1:11" ht="45" customHeight="1" x14ac:dyDescent="0.3">
      <c r="B15" s="391" t="s">
        <v>210</v>
      </c>
      <c r="C15" s="594"/>
      <c r="D15" s="594"/>
      <c r="E15" s="594"/>
      <c r="F15" s="594"/>
      <c r="G15" s="594"/>
      <c r="H15" s="392"/>
      <c r="I15" s="392"/>
      <c r="J15" s="392"/>
    </row>
    <row r="16" spans="1:11" ht="45" customHeight="1" x14ac:dyDescent="0.3">
      <c r="B16" s="391" t="s">
        <v>227</v>
      </c>
      <c r="C16" s="595"/>
      <c r="D16" s="596"/>
      <c r="E16" s="597"/>
      <c r="F16" s="393" t="s">
        <v>228</v>
      </c>
      <c r="G16" s="394"/>
      <c r="H16" s="392"/>
      <c r="I16" s="392"/>
      <c r="J16" s="392"/>
    </row>
    <row r="17" spans="1:10" ht="77.400000000000006" customHeight="1" x14ac:dyDescent="0.3">
      <c r="B17" s="391" t="s">
        <v>371</v>
      </c>
      <c r="C17" s="594"/>
      <c r="D17" s="594"/>
      <c r="E17" s="594"/>
      <c r="F17" s="594"/>
      <c r="G17" s="594"/>
      <c r="H17" s="392"/>
      <c r="I17" s="392"/>
      <c r="J17" s="392"/>
    </row>
    <row r="18" spans="1:10" ht="77.400000000000006" customHeight="1" x14ac:dyDescent="0.25">
      <c r="B18" s="391" t="s">
        <v>232</v>
      </c>
      <c r="C18" s="592" t="s">
        <v>337</v>
      </c>
      <c r="D18" s="592"/>
      <c r="E18" s="592"/>
      <c r="F18" s="592"/>
      <c r="G18" s="592"/>
      <c r="H18" s="392"/>
      <c r="I18" s="392"/>
      <c r="J18" s="392"/>
    </row>
    <row r="19" spans="1:10" ht="19.95" customHeight="1" thickBot="1" x14ac:dyDescent="0.3">
      <c r="B19" s="395"/>
      <c r="C19" s="395"/>
      <c r="D19" s="395"/>
      <c r="E19" s="392"/>
      <c r="F19" s="396"/>
      <c r="G19" s="397"/>
      <c r="H19" s="392"/>
      <c r="I19" s="392"/>
      <c r="J19" s="392"/>
    </row>
    <row r="20" spans="1:10" ht="75.599999999999994" customHeight="1" thickBot="1" x14ac:dyDescent="0.3">
      <c r="B20" s="611" t="s">
        <v>289</v>
      </c>
      <c r="C20" s="612"/>
      <c r="D20" s="612"/>
      <c r="E20" s="612"/>
      <c r="F20" s="612"/>
      <c r="G20" s="613"/>
      <c r="H20" s="392"/>
      <c r="I20" s="392"/>
      <c r="J20" s="392"/>
    </row>
    <row r="21" spans="1:10" ht="19.95" customHeight="1" x14ac:dyDescent="0.25">
      <c r="B21" s="395"/>
      <c r="C21" s="395"/>
      <c r="D21" s="395"/>
      <c r="E21" s="392"/>
      <c r="F21" s="396"/>
      <c r="G21" s="397"/>
      <c r="H21" s="392"/>
      <c r="I21" s="392"/>
      <c r="J21" s="392"/>
    </row>
    <row r="22" spans="1:10" ht="19.95" customHeight="1" x14ac:dyDescent="0.25">
      <c r="B22" s="395"/>
      <c r="C22" s="395"/>
      <c r="D22" s="395"/>
      <c r="E22" s="392"/>
      <c r="F22" s="396"/>
      <c r="G22" s="397"/>
      <c r="H22" s="392"/>
      <c r="I22" s="392"/>
      <c r="J22" s="392"/>
    </row>
    <row r="23" spans="1:10" ht="19.95" customHeight="1" x14ac:dyDescent="0.3">
      <c r="B23" s="398" t="s">
        <v>162</v>
      </c>
      <c r="C23" s="395" t="str">
        <f>F29</f>
        <v>RISCHIO ELEVATO</v>
      </c>
      <c r="D23" s="395"/>
      <c r="E23" s="392"/>
      <c r="F23" s="396"/>
      <c r="G23" s="397"/>
      <c r="H23" s="392"/>
      <c r="I23" s="392"/>
      <c r="J23" s="392"/>
    </row>
    <row r="24" spans="1:10" ht="19.95" customHeight="1" x14ac:dyDescent="0.25">
      <c r="B24" s="395"/>
      <c r="C24" s="395"/>
      <c r="D24" s="395"/>
      <c r="E24" s="392"/>
      <c r="F24" s="396"/>
      <c r="G24" s="397"/>
      <c r="H24" s="392"/>
      <c r="I24" s="392"/>
      <c r="J24" s="392"/>
    </row>
    <row r="25" spans="1:10" ht="19.95" customHeight="1" x14ac:dyDescent="0.25">
      <c r="B25" s="616" t="s">
        <v>214</v>
      </c>
      <c r="C25" s="616"/>
      <c r="D25" s="616"/>
      <c r="E25" s="616"/>
      <c r="F25" s="616"/>
      <c r="G25" s="397"/>
      <c r="H25" s="392"/>
      <c r="I25" s="392"/>
      <c r="J25" s="392"/>
    </row>
    <row r="26" spans="1:10" ht="316.2" customHeight="1" x14ac:dyDescent="0.25">
      <c r="B26" s="399" t="s">
        <v>140</v>
      </c>
      <c r="C26" s="399" t="s">
        <v>141</v>
      </c>
      <c r="D26" s="399" t="s">
        <v>142</v>
      </c>
      <c r="E26" s="399" t="s">
        <v>143</v>
      </c>
      <c r="F26" s="400" t="s">
        <v>144</v>
      </c>
      <c r="G26" s="397"/>
      <c r="H26" s="392"/>
      <c r="I26" s="392"/>
      <c r="J26" s="392"/>
    </row>
    <row r="27" spans="1:10" s="30" customFormat="1" ht="17.399999999999999" x14ac:dyDescent="0.3">
      <c r="A27" s="30" t="s">
        <v>215</v>
      </c>
      <c r="B27" s="401">
        <v>50</v>
      </c>
      <c r="C27" s="401">
        <v>100</v>
      </c>
      <c r="D27" s="401">
        <v>5</v>
      </c>
      <c r="E27" s="401">
        <v>25</v>
      </c>
      <c r="F27" s="401"/>
      <c r="G27" s="401"/>
      <c r="H27" s="401"/>
      <c r="I27" s="401"/>
      <c r="J27" s="401"/>
    </row>
    <row r="28" spans="1:10" ht="40.950000000000003" customHeight="1" x14ac:dyDescent="0.25">
      <c r="B28" s="402" t="str">
        <f>'6-VdR_processo'!F31</f>
        <v>NON APPLICABILE</v>
      </c>
      <c r="C28" s="403" t="str">
        <f>'6-VdR_processo'!F39</f>
        <v>NON APPLICABILE</v>
      </c>
      <c r="D28" s="403">
        <f>'6-VdR_processo'!E56</f>
        <v>0</v>
      </c>
      <c r="E28" s="482" t="str">
        <f>'6-VdR_processo'!E63</f>
        <v/>
      </c>
      <c r="F28" s="403"/>
      <c r="G28" s="397"/>
      <c r="H28" s="404">
        <f>SUM(B28:E28)</f>
        <v>0</v>
      </c>
      <c r="I28" s="404"/>
      <c r="J28" s="392"/>
    </row>
    <row r="29" spans="1:10" ht="58.2" customHeight="1" thickBot="1" x14ac:dyDescent="0.3">
      <c r="B29" s="374" t="str">
        <f>IF(B28="NON APPLICABILE","NON APPLICABILE",IF(B28&gt;B27,"RISCHIO ELEVATO", "OK"))</f>
        <v>NON APPLICABILE</v>
      </c>
      <c r="C29" s="374" t="str">
        <f>IF(C28="NON APPLICABILE","NON APPLICABILE",IF(C28&gt;=C27,"RISCHIO ELEVATO","OK"))</f>
        <v>NON APPLICABILE</v>
      </c>
      <c r="D29" s="374" t="str">
        <f>IF(D28="NON APPLICABILE","NON APPLICABILE",IF(D28&gt;=D27,"RISCHIO ELEVATO","OK"))</f>
        <v>OK</v>
      </c>
      <c r="E29" s="374" t="str">
        <f>IF(E28="NON APPLICABILE","NON APPLICABILE",IF(E28&gt;=E27,"RISCHIO ELEVATO","OK"))</f>
        <v>RISCHIO ELEVATO</v>
      </c>
      <c r="F29" s="405" t="str">
        <f>IF(E29="NON APPLICABILE","NON APPLICABILE",IF(OR(B29="RISCHIO ELEVATO",C29="RISCHIO ELEVATO",D29="RISCHIO ELEVATO",E29="RISCHIO ELEVATO"),"RISCHIO ELEVATO", "RISCHIO BASSO"))</f>
        <v>RISCHIO ELEVATO</v>
      </c>
      <c r="G29" s="397"/>
      <c r="H29" s="392"/>
      <c r="I29" s="392"/>
      <c r="J29" s="392"/>
    </row>
    <row r="30" spans="1:10" ht="19.95" customHeight="1" thickBot="1" x14ac:dyDescent="0.3">
      <c r="A30" s="2" t="s">
        <v>216</v>
      </c>
      <c r="B30" s="406" t="str">
        <f>IFERROR(B28/$H$28*100,"")</f>
        <v/>
      </c>
      <c r="C30" s="406" t="str">
        <f>IFERROR(C28/$H$28*100,"")</f>
        <v/>
      </c>
      <c r="D30" s="406" t="str">
        <f>IFERROR(D28/$H$28*100,"")</f>
        <v/>
      </c>
      <c r="E30" s="406" t="str">
        <f>IFERROR(E28/$H$28*100,"")</f>
        <v/>
      </c>
      <c r="F30" s="407"/>
      <c r="G30" s="397"/>
      <c r="H30" s="392"/>
      <c r="I30" s="392"/>
      <c r="J30" s="392"/>
    </row>
    <row r="31" spans="1:10" ht="19.95" customHeight="1" x14ac:dyDescent="0.25">
      <c r="B31" s="395"/>
      <c r="C31" s="395"/>
      <c r="D31" s="395"/>
      <c r="E31" s="392"/>
      <c r="F31" s="396"/>
      <c r="G31" s="397"/>
      <c r="H31" s="392"/>
      <c r="I31" s="392"/>
      <c r="J31" s="392"/>
    </row>
    <row r="32" spans="1:10" ht="19.95" customHeight="1" x14ac:dyDescent="0.25">
      <c r="B32" s="395"/>
      <c r="C32" s="395"/>
      <c r="D32" s="395"/>
      <c r="E32" s="392"/>
      <c r="F32" s="396"/>
      <c r="G32" s="397"/>
      <c r="H32" s="392"/>
      <c r="I32" s="392"/>
      <c r="J32" s="392"/>
    </row>
    <row r="33" spans="2:10" ht="31.2" x14ac:dyDescent="0.3">
      <c r="B33" s="460" t="s">
        <v>372</v>
      </c>
      <c r="C33" s="395"/>
      <c r="D33" s="395"/>
      <c r="E33" s="392"/>
      <c r="F33" s="396"/>
      <c r="G33" s="397"/>
      <c r="H33" s="392"/>
      <c r="I33" s="392"/>
      <c r="J33" s="392"/>
    </row>
    <row r="34" spans="2:10" ht="19.95" customHeight="1" x14ac:dyDescent="0.25">
      <c r="B34" s="395"/>
      <c r="C34" s="395"/>
      <c r="D34" s="395"/>
      <c r="E34" s="392"/>
      <c r="F34" s="396"/>
      <c r="G34" s="397"/>
      <c r="H34" s="392"/>
      <c r="I34" s="392"/>
      <c r="J34" s="392"/>
    </row>
    <row r="35" spans="2:10" ht="19.95" customHeight="1" x14ac:dyDescent="0.25">
      <c r="B35" s="395"/>
      <c r="C35" s="395"/>
      <c r="D35" s="395"/>
      <c r="E35" s="392"/>
      <c r="F35" s="396"/>
      <c r="G35" s="397"/>
      <c r="H35" s="392"/>
      <c r="I35" s="392"/>
      <c r="J35" s="392"/>
    </row>
    <row r="36" spans="2:10" ht="19.95" customHeight="1" thickBot="1" x14ac:dyDescent="0.3">
      <c r="B36" s="615"/>
      <c r="C36" s="615"/>
      <c r="D36" s="615"/>
      <c r="E36" s="392"/>
      <c r="F36" s="396"/>
      <c r="G36" s="397"/>
      <c r="H36" s="392"/>
      <c r="I36" s="392"/>
      <c r="J36" s="392"/>
    </row>
    <row r="37" spans="2:10" ht="40.200000000000003" customHeight="1" thickBot="1" x14ac:dyDescent="0.3">
      <c r="B37" s="581" t="s">
        <v>260</v>
      </c>
      <c r="C37" s="582"/>
      <c r="D37" s="614"/>
      <c r="E37" s="581" t="s">
        <v>124</v>
      </c>
      <c r="F37" s="582"/>
      <c r="G37" s="583"/>
      <c r="H37" s="581" t="s">
        <v>377</v>
      </c>
      <c r="I37" s="582"/>
      <c r="J37" s="583"/>
    </row>
    <row r="38" spans="2:10" ht="195.6" customHeight="1" thickBot="1" x14ac:dyDescent="0.3">
      <c r="B38" s="408" t="s">
        <v>137</v>
      </c>
      <c r="C38" s="408" t="s">
        <v>136</v>
      </c>
      <c r="D38" s="408" t="s">
        <v>138</v>
      </c>
      <c r="E38" s="409" t="s">
        <v>123</v>
      </c>
      <c r="F38" s="409" t="s">
        <v>182</v>
      </c>
      <c r="G38" s="409" t="s">
        <v>226</v>
      </c>
      <c r="H38" s="586" t="s">
        <v>290</v>
      </c>
      <c r="I38" s="586"/>
      <c r="J38" s="410" t="s">
        <v>183</v>
      </c>
    </row>
    <row r="39" spans="2:10" ht="19.95" customHeight="1" thickBot="1" x14ac:dyDescent="0.3">
      <c r="B39" s="123"/>
      <c r="C39" s="124"/>
      <c r="D39" s="124"/>
      <c r="E39" s="124"/>
      <c r="F39" s="124"/>
      <c r="G39" s="411"/>
      <c r="H39" s="412" t="s">
        <v>184</v>
      </c>
      <c r="I39" s="412"/>
      <c r="J39" s="413"/>
    </row>
    <row r="40" spans="2:10" ht="51.6" customHeight="1" thickBot="1" x14ac:dyDescent="0.3">
      <c r="B40" s="414" t="str">
        <f>'5-VdR_PdM'!Q11</f>
        <v>NON CLASSIFICATO</v>
      </c>
      <c r="C40" s="415" t="str">
        <f>'5-VdR_PdM'!Q11</f>
        <v>NON CLASSIFICATO</v>
      </c>
      <c r="D40" s="415" t="str">
        <f>'5-VdR_PdM'!Q16</f>
        <v/>
      </c>
      <c r="E40" s="416" t="str">
        <f>'7-OPPORTUNITA'!E26</f>
        <v/>
      </c>
      <c r="F40" s="417" t="str">
        <f>IFERROR(ROUND(D40*E40,0),"")</f>
        <v/>
      </c>
      <c r="G40" s="418" t="str">
        <f>IF(F40="","",IF(F40&lt;200,"BASSO",IF(F40&lt;450,"MEDIO","ELEVATO")))</f>
        <v/>
      </c>
      <c r="H40" s="464" t="str">
        <f>IF('7-OPPORTUNITA'!E37&gt;=1,"NON APPLICABILE",'7-OPPORTUNITA'!E37)</f>
        <v>NON APPLICABILE</v>
      </c>
      <c r="I40" s="417" t="str">
        <f>IFERROR(ROUND(F40*H40,0),"")</f>
        <v/>
      </c>
      <c r="J40" s="418" t="str">
        <f>IF(I40="","",IF(I40&lt;200,"BASSO",IF(I40&lt;450,"MEDIO","ELEVATO")))</f>
        <v/>
      </c>
    </row>
    <row r="41" spans="2:10" ht="50.4" customHeight="1" thickBot="1" x14ac:dyDescent="0.3">
      <c r="B41" s="419" t="s">
        <v>139</v>
      </c>
      <c r="C41" s="420" t="str">
        <f>IFERROR(B40/D40*100,"")</f>
        <v/>
      </c>
      <c r="D41" s="465" t="str">
        <f>'5-VdR_PdM'!D16</f>
        <v/>
      </c>
      <c r="E41" s="421" t="b">
        <f>IF(E40="",AND(H40="",D40,F40,I40))</f>
        <v>0</v>
      </c>
      <c r="F41" s="422"/>
      <c r="G41" s="423"/>
      <c r="H41" s="282"/>
      <c r="I41" s="282"/>
      <c r="J41" s="424"/>
    </row>
    <row r="42" spans="2:10" ht="70.2" customHeight="1" thickBot="1" x14ac:dyDescent="0.3">
      <c r="B42" s="584" t="s">
        <v>146</v>
      </c>
      <c r="C42" s="585"/>
      <c r="D42" s="585"/>
      <c r="E42" s="425"/>
      <c r="F42" s="426"/>
      <c r="G42" s="427"/>
      <c r="H42" s="428"/>
      <c r="I42" s="428"/>
      <c r="J42" s="429"/>
    </row>
    <row r="43" spans="2:10" ht="19.95" customHeight="1" x14ac:dyDescent="0.25">
      <c r="B43" s="395"/>
      <c r="C43" s="395"/>
      <c r="D43" s="395"/>
      <c r="E43" s="430"/>
      <c r="F43" s="431"/>
      <c r="G43" s="397"/>
      <c r="H43" s="392"/>
      <c r="I43" s="392"/>
      <c r="J43" s="392"/>
    </row>
    <row r="44" spans="2:10" ht="19.95" customHeight="1" x14ac:dyDescent="0.25">
      <c r="B44" s="395"/>
      <c r="C44" s="395"/>
      <c r="D44" s="395"/>
      <c r="E44" s="430"/>
      <c r="F44" s="431"/>
      <c r="G44" s="397"/>
      <c r="H44" s="392"/>
      <c r="I44" s="392"/>
      <c r="J44" s="392"/>
    </row>
    <row r="45" spans="2:10" ht="15" x14ac:dyDescent="0.25">
      <c r="B45" s="395"/>
      <c r="C45" s="395"/>
      <c r="D45" s="395"/>
      <c r="E45" s="430"/>
      <c r="F45" s="431"/>
      <c r="G45" s="397"/>
      <c r="H45" s="392"/>
      <c r="I45" s="392"/>
      <c r="J45" s="392"/>
    </row>
    <row r="46" spans="2:10" ht="15.6" thickBot="1" x14ac:dyDescent="0.3">
      <c r="B46" s="395"/>
      <c r="C46" s="395"/>
      <c r="D46" s="395"/>
      <c r="E46" s="392"/>
      <c r="F46" s="396"/>
      <c r="G46" s="397"/>
      <c r="H46" s="392"/>
      <c r="I46" s="392"/>
      <c r="J46" s="392"/>
    </row>
    <row r="47" spans="2:10" ht="16.2" thickBot="1" x14ac:dyDescent="0.3">
      <c r="B47" s="587" t="s">
        <v>307</v>
      </c>
      <c r="C47" s="588"/>
      <c r="D47" s="588"/>
      <c r="E47" s="588"/>
      <c r="F47" s="588"/>
      <c r="G47" s="589"/>
      <c r="H47" s="392"/>
      <c r="I47" s="392"/>
      <c r="J47" s="392"/>
    </row>
    <row r="48" spans="2:10" ht="15.6" thickBot="1" x14ac:dyDescent="0.3">
      <c r="B48" s="432"/>
      <c r="C48" s="433"/>
      <c r="D48" s="433"/>
      <c r="E48" s="16"/>
      <c r="F48" s="434"/>
      <c r="G48" s="397"/>
      <c r="H48" s="392"/>
      <c r="I48" s="392"/>
      <c r="J48" s="392"/>
    </row>
    <row r="49" spans="2:10" ht="44.4" customHeight="1" x14ac:dyDescent="0.25">
      <c r="B49" s="435" t="s">
        <v>350</v>
      </c>
      <c r="C49" s="435" t="s">
        <v>351</v>
      </c>
      <c r="D49" s="436" t="s">
        <v>352</v>
      </c>
      <c r="E49" s="437" t="s">
        <v>282</v>
      </c>
      <c r="F49" s="438" t="s">
        <v>353</v>
      </c>
      <c r="G49" s="439"/>
      <c r="H49" s="392"/>
      <c r="I49" s="392"/>
      <c r="J49" s="392"/>
    </row>
    <row r="50" spans="2:10" ht="78" customHeight="1" thickBot="1" x14ac:dyDescent="0.3">
      <c r="B50" s="590" t="s">
        <v>296</v>
      </c>
      <c r="C50" s="440" t="s">
        <v>338</v>
      </c>
      <c r="D50" s="441" t="s">
        <v>47</v>
      </c>
      <c r="E50" s="442" t="s">
        <v>308</v>
      </c>
      <c r="F50" s="443" t="s">
        <v>314</v>
      </c>
      <c r="G50" s="444"/>
      <c r="H50" s="392"/>
      <c r="I50" s="392"/>
      <c r="J50" s="392"/>
    </row>
    <row r="51" spans="2:10" ht="75" customHeight="1" thickBot="1" x14ac:dyDescent="0.3">
      <c r="B51" s="580"/>
      <c r="C51" s="445" t="s">
        <v>339</v>
      </c>
      <c r="D51" s="446" t="s">
        <v>315</v>
      </c>
      <c r="E51" s="442" t="s">
        <v>316</v>
      </c>
      <c r="F51" s="443" t="s">
        <v>309</v>
      </c>
      <c r="G51" s="444"/>
      <c r="H51" s="392"/>
      <c r="I51" s="392"/>
      <c r="J51" s="392"/>
    </row>
    <row r="52" spans="2:10" ht="70.2" customHeight="1" x14ac:dyDescent="0.25">
      <c r="B52" s="591"/>
      <c r="C52" s="447" t="s">
        <v>311</v>
      </c>
      <c r="D52" s="448" t="s">
        <v>317</v>
      </c>
      <c r="E52" s="449" t="s">
        <v>313</v>
      </c>
      <c r="F52" s="450" t="s">
        <v>309</v>
      </c>
      <c r="G52" s="451"/>
      <c r="H52" s="392"/>
      <c r="I52" s="392"/>
      <c r="J52" s="392"/>
    </row>
    <row r="53" spans="2:10" ht="95.4" customHeight="1" thickBot="1" x14ac:dyDescent="0.3">
      <c r="B53" s="579" t="s">
        <v>1</v>
      </c>
      <c r="C53" s="442" t="s">
        <v>338</v>
      </c>
      <c r="D53" s="452" t="s">
        <v>47</v>
      </c>
      <c r="E53" s="442" t="s">
        <v>308</v>
      </c>
      <c r="F53" s="453" t="s">
        <v>309</v>
      </c>
      <c r="G53" s="451"/>
      <c r="H53" s="392"/>
      <c r="I53" s="392"/>
      <c r="J53" s="392"/>
    </row>
    <row r="54" spans="2:10" ht="75.599999999999994" customHeight="1" thickBot="1" x14ac:dyDescent="0.3">
      <c r="B54" s="580"/>
      <c r="C54" s="449" t="s">
        <v>340</v>
      </c>
      <c r="D54" s="454" t="s">
        <v>47</v>
      </c>
      <c r="E54" s="449" t="s">
        <v>312</v>
      </c>
      <c r="F54" s="450" t="s">
        <v>310</v>
      </c>
      <c r="G54" s="455"/>
      <c r="H54" s="392"/>
      <c r="I54" s="392"/>
      <c r="J54" s="392"/>
    </row>
    <row r="55" spans="2:10" ht="76.95" customHeight="1" thickBot="1" x14ac:dyDescent="0.3">
      <c r="B55" s="580"/>
      <c r="C55" s="456" t="s">
        <v>311</v>
      </c>
      <c r="D55" s="457"/>
      <c r="E55" s="456" t="s">
        <v>313</v>
      </c>
      <c r="F55" s="458" t="s">
        <v>310</v>
      </c>
      <c r="G55" s="459"/>
      <c r="H55" s="392"/>
      <c r="I55" s="392"/>
      <c r="J55" s="392"/>
    </row>
    <row r="56" spans="2:10" x14ac:dyDescent="0.25">
      <c r="B56" s="95"/>
    </row>
    <row r="57" spans="2:10" x14ac:dyDescent="0.25">
      <c r="B57" s="95"/>
    </row>
  </sheetData>
  <sheetProtection password="C114" sheet="1" objects="1" scenarios="1"/>
  <mergeCells count="29">
    <mergeCell ref="B20:G20"/>
    <mergeCell ref="E37:G37"/>
    <mergeCell ref="B37:D37"/>
    <mergeCell ref="B36:D36"/>
    <mergeCell ref="C14:G14"/>
    <mergeCell ref="C15:G15"/>
    <mergeCell ref="B25:F25"/>
    <mergeCell ref="G1:G5"/>
    <mergeCell ref="C18:G18"/>
    <mergeCell ref="B6:G6"/>
    <mergeCell ref="C17:G17"/>
    <mergeCell ref="C16:E16"/>
    <mergeCell ref="C9:G9"/>
    <mergeCell ref="C10:G10"/>
    <mergeCell ref="C1:F1"/>
    <mergeCell ref="C2:F3"/>
    <mergeCell ref="C4:F5"/>
    <mergeCell ref="B1:B5"/>
    <mergeCell ref="C7:G7"/>
    <mergeCell ref="C8:G8"/>
    <mergeCell ref="C11:G11"/>
    <mergeCell ref="C12:G12"/>
    <mergeCell ref="C13:G13"/>
    <mergeCell ref="B53:B55"/>
    <mergeCell ref="H37:J37"/>
    <mergeCell ref="B42:D42"/>
    <mergeCell ref="H38:I38"/>
    <mergeCell ref="B47:G47"/>
    <mergeCell ref="B50:B52"/>
  </mergeCells>
  <conditionalFormatting sqref="B28:B29">
    <cfRule type="cellIs" dxfId="43" priority="27" operator="between">
      <formula>30</formula>
      <formula>50</formula>
    </cfRule>
    <cfRule type="cellIs" dxfId="42" priority="28" operator="lessThan">
      <formula>30</formula>
    </cfRule>
    <cfRule type="cellIs" dxfId="41" priority="29" operator="greaterThan">
      <formula>50</formula>
    </cfRule>
  </conditionalFormatting>
  <conditionalFormatting sqref="C28:C29 D29:E29">
    <cfRule type="cellIs" dxfId="40" priority="24" operator="lessThan">
      <formula>100</formula>
    </cfRule>
    <cfRule type="cellIs" dxfId="39" priority="25" operator="equal">
      <formula>100</formula>
    </cfRule>
    <cfRule type="cellIs" dxfId="38" priority="26" operator="greaterThan">
      <formula>100</formula>
    </cfRule>
  </conditionalFormatting>
  <conditionalFormatting sqref="D28">
    <cfRule type="cellIs" dxfId="37" priority="21" operator="lessThan">
      <formula>5</formula>
    </cfRule>
    <cfRule type="cellIs" dxfId="36" priority="22" operator="equal">
      <formula>5</formula>
    </cfRule>
    <cfRule type="cellIs" dxfId="35" priority="23" operator="greaterThan">
      <formula>5</formula>
    </cfRule>
  </conditionalFormatting>
  <conditionalFormatting sqref="E28">
    <cfRule type="cellIs" dxfId="34" priority="18" operator="lessThan">
      <formula>25</formula>
    </cfRule>
    <cfRule type="cellIs" dxfId="33" priority="19" operator="equal">
      <formula>25</formula>
    </cfRule>
    <cfRule type="cellIs" dxfId="32" priority="20" operator="greaterThan">
      <formula>25</formula>
    </cfRule>
  </conditionalFormatting>
  <conditionalFormatting sqref="G40">
    <cfRule type="containsText" dxfId="31" priority="11" operator="containsText" text="ELEVATO">
      <formula>NOT(ISERROR(SEARCH("ELEVATO",G40)))</formula>
    </cfRule>
    <cfRule type="containsText" dxfId="30" priority="12" operator="containsText" text="BASSO">
      <formula>NOT(ISERROR(SEARCH("BASSO",G40)))</formula>
    </cfRule>
    <cfRule type="containsText" dxfId="29" priority="13" operator="containsText" text="MEDIO">
      <formula>NOT(ISERROR(SEARCH("MEDIO",G40)))</formula>
    </cfRule>
    <cfRule type="notContainsText" dxfId="28" priority="14" operator="notContains" text="MEDIO">
      <formula>ISERROR(SEARCH("MEDIO",G40))</formula>
    </cfRule>
    <cfRule type="cellIs" dxfId="27" priority="17" operator="lessThan">
      <formula>200</formula>
    </cfRule>
  </conditionalFormatting>
  <conditionalFormatting sqref="F40">
    <cfRule type="cellIs" dxfId="26" priority="15" operator="greaterThanOrEqual">
      <formula>450</formula>
    </cfRule>
    <cfRule type="cellIs" dxfId="25" priority="16" operator="between">
      <formula>200</formula>
      <formula>450</formula>
    </cfRule>
  </conditionalFormatting>
  <conditionalFormatting sqref="J40">
    <cfRule type="containsText" dxfId="24" priority="6" operator="containsText" text="ELEVATO">
      <formula>NOT(ISERROR(SEARCH("ELEVATO",J40)))</formula>
    </cfRule>
    <cfRule type="containsText" dxfId="23" priority="7" operator="containsText" text="BASSO">
      <formula>NOT(ISERROR(SEARCH("BASSO",J40)))</formula>
    </cfRule>
    <cfRule type="containsText" dxfId="22" priority="8" operator="containsText" text="MEDIO">
      <formula>NOT(ISERROR(SEARCH("MEDIO",J40)))</formula>
    </cfRule>
    <cfRule type="notContainsText" dxfId="21" priority="9" operator="notContains" text="MEDIO">
      <formula>ISERROR(SEARCH("MEDIO",J40))</formula>
    </cfRule>
    <cfRule type="cellIs" dxfId="20" priority="10" operator="lessThan">
      <formula>200</formula>
    </cfRule>
  </conditionalFormatting>
  <conditionalFormatting sqref="H40:I40">
    <cfRule type="cellIs" dxfId="19" priority="4" operator="greaterThanOrEqual">
      <formula>450</formula>
    </cfRule>
    <cfRule type="cellIs" dxfId="18" priority="5" operator="between">
      <formula>200</formula>
      <formula>450</formula>
    </cfRule>
  </conditionalFormatting>
  <conditionalFormatting sqref="D41">
    <cfRule type="containsText" dxfId="17" priority="1" operator="containsText" text="ELEVATO">
      <formula>NOT(ISERROR(SEARCH("ELEVATO",D41)))</formula>
    </cfRule>
    <cfRule type="containsText" dxfId="16" priority="2" operator="containsText" text="MEDIO">
      <formula>NOT(ISERROR(SEARCH("MEDIO",D41)))</formula>
    </cfRule>
    <cfRule type="containsText" dxfId="15" priority="3" operator="containsText" text="BASSO">
      <formula>NOT(ISERROR(SEARCH("BASSO",D41)))</formula>
    </cfRule>
  </conditionalFormatting>
  <dataValidations count="1">
    <dataValidation type="list" allowBlank="1" showInputMessage="1" showErrorMessage="1" sqref="C10" xr:uid="{00000000-0002-0000-0300-000000000000}">
      <formula1>"A,B"</formula1>
    </dataValidation>
  </dataValidations>
  <hyperlinks>
    <hyperlink ref="B37:C37" location="'VdR piano'!A1" display="DATI ELABORAZIONE VdR piano di cmapionamento" xr:uid="{00000000-0004-0000-0300-000000000000}"/>
    <hyperlink ref="B25:F25" location="'VdR processo'!A1" display="RISCHIO PROCESSO " xr:uid="{00000000-0004-0000-0300-000001000000}"/>
    <hyperlink ref="B37:D37" location="'6-VdR_processo'!A1" display="DATI ELABORAZIONE VdR piano di campionamento" xr:uid="{00000000-0004-0000-0300-000002000000}"/>
    <hyperlink ref="E37:G37" location="'7-OPPORTUNITA'!A1" display="OPPORTUNITA'" xr:uid="{00000000-0004-0000-0300-000003000000}"/>
    <hyperlink ref="H37:J37" location="'7-OPPORTUNITA'!A1" display="valutazione nel tempo (F1-OPPORTUNITA)" xr:uid="{00000000-0004-0000-0300-000004000000}"/>
  </hyperlinks>
  <pageMargins left="0.70866141732283472" right="0.70866141732283472" top="0.74803149606299213" bottom="0.74803149606299213" header="0.31496062992125984" footer="0.31496062992125984"/>
  <pageSetup paperSize="9" scale="60" fitToWidth="3" fitToHeight="3"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pageSetUpPr fitToPage="1"/>
  </sheetPr>
  <dimension ref="A1:T21"/>
  <sheetViews>
    <sheetView topLeftCell="B1" zoomScale="65" zoomScaleNormal="65" workbookViewId="0">
      <selection activeCell="C1" sqref="C1:K1"/>
    </sheetView>
  </sheetViews>
  <sheetFormatPr defaultColWidth="9.109375" defaultRowHeight="13.2" x14ac:dyDescent="0.25"/>
  <cols>
    <col min="1" max="1" width="13.33203125" style="128" customWidth="1"/>
    <col min="2" max="2" width="50.5546875" style="214" customWidth="1"/>
    <col min="3" max="3" width="6.33203125" style="214" customWidth="1"/>
    <col min="4" max="4" width="42.6640625" style="128" customWidth="1"/>
    <col min="5" max="5" width="19.88671875" style="215" customWidth="1"/>
    <col min="6" max="6" width="9.5546875" style="216" customWidth="1"/>
    <col min="7" max="7" width="26.109375" style="128" customWidth="1"/>
    <col min="8" max="8" width="22.44140625" style="128" customWidth="1"/>
    <col min="9" max="9" width="16" style="128" bestFit="1" customWidth="1"/>
    <col min="10" max="10" width="27.6640625" style="128" customWidth="1"/>
    <col min="11" max="11" width="27.33203125" style="128" customWidth="1"/>
    <col min="12" max="12" width="7.5546875" style="128" customWidth="1"/>
    <col min="13" max="13" width="21.33203125" style="128" customWidth="1"/>
    <col min="14" max="14" width="23.88671875" style="216" customWidth="1"/>
    <col min="15" max="15" width="10.5546875" style="128" customWidth="1"/>
    <col min="16" max="16" width="16.44140625" style="128" hidden="1" customWidth="1"/>
    <col min="17" max="17" width="0.6640625" style="128" hidden="1" customWidth="1"/>
    <col min="18" max="18" width="29.33203125" style="128" hidden="1" customWidth="1"/>
    <col min="19" max="19" width="15" style="128" hidden="1" customWidth="1"/>
    <col min="20" max="20" width="9.109375" style="128" hidden="1" customWidth="1"/>
    <col min="21" max="22" width="0" style="128" hidden="1" customWidth="1"/>
    <col min="23" max="16384" width="9.109375" style="128"/>
  </cols>
  <sheetData>
    <row r="1" spans="1:20" ht="28.5" customHeight="1" x14ac:dyDescent="0.25">
      <c r="B1" s="626"/>
      <c r="C1" s="640" t="str">
        <f>'1_Cartiglio '!C1:Q2</f>
        <v>Valutazione del rischio (VdR)</v>
      </c>
      <c r="D1" s="641"/>
      <c r="E1" s="641"/>
      <c r="F1" s="641"/>
      <c r="G1" s="641"/>
      <c r="H1" s="641"/>
      <c r="I1" s="641"/>
      <c r="J1" s="641"/>
      <c r="K1" s="642"/>
      <c r="L1" s="617" t="str">
        <f>'1_Cartiglio '!$A$8&amp;"                                                                                      Pagina "&amp;R2&amp;"  di "&amp;'1_Cartiglio '!$B$10&amp;"                                                                                             "&amp;'1_Cartiglio '!$A$11&amp;'1_Cartiglio '!$B$11&amp;"                                                                                              " &amp;'1_Cartiglio '!$A$12&amp;'1_Cartiglio '!$B$12&amp;""</f>
        <v>Appr. LNRBM-ITA                                                                                      Pagina 5  di 8                                                                                             Revisione n.1                                                                                              Data:15/05/2023</v>
      </c>
      <c r="M1" s="618"/>
      <c r="N1" s="618"/>
      <c r="O1" s="618"/>
      <c r="P1" s="378"/>
      <c r="Q1" s="379"/>
    </row>
    <row r="2" spans="1:20" ht="36.75" customHeight="1" x14ac:dyDescent="0.25">
      <c r="B2" s="627"/>
      <c r="C2" s="643" t="str">
        <f>'1_Cartiglio '!C3:Q3</f>
        <v>LINEE GUIDA NAZIONALI</v>
      </c>
      <c r="D2" s="644"/>
      <c r="E2" s="644"/>
      <c r="F2" s="644"/>
      <c r="G2" s="644"/>
      <c r="H2" s="644"/>
      <c r="I2" s="644"/>
      <c r="J2" s="644"/>
      <c r="K2" s="645"/>
      <c r="L2" s="619"/>
      <c r="M2" s="620"/>
      <c r="N2" s="620"/>
      <c r="O2" s="620"/>
      <c r="P2" s="380"/>
      <c r="Q2" s="381"/>
      <c r="R2" s="128">
        <v>5</v>
      </c>
    </row>
    <row r="3" spans="1:20" ht="17.25" customHeight="1" x14ac:dyDescent="0.25">
      <c r="B3" s="627"/>
      <c r="C3" s="646" t="s">
        <v>231</v>
      </c>
      <c r="D3" s="647"/>
      <c r="E3" s="647"/>
      <c r="F3" s="647"/>
      <c r="G3" s="647"/>
      <c r="H3" s="647"/>
      <c r="I3" s="647"/>
      <c r="J3" s="647"/>
      <c r="K3" s="648"/>
      <c r="L3" s="619"/>
      <c r="M3" s="620"/>
      <c r="N3" s="620"/>
      <c r="O3" s="620"/>
      <c r="P3" s="380"/>
      <c r="Q3" s="381"/>
    </row>
    <row r="4" spans="1:20" ht="7.5" customHeight="1" x14ac:dyDescent="0.25">
      <c r="B4" s="627"/>
      <c r="C4" s="649"/>
      <c r="D4" s="650"/>
      <c r="E4" s="650"/>
      <c r="F4" s="650"/>
      <c r="G4" s="650"/>
      <c r="H4" s="650"/>
      <c r="I4" s="650"/>
      <c r="J4" s="650"/>
      <c r="K4" s="651"/>
      <c r="L4" s="619"/>
      <c r="M4" s="620"/>
      <c r="N4" s="620"/>
      <c r="O4" s="620"/>
      <c r="P4" s="380"/>
      <c r="Q4" s="381"/>
    </row>
    <row r="5" spans="1:20" ht="13.2" customHeight="1" x14ac:dyDescent="0.25">
      <c r="B5" s="627"/>
      <c r="C5" s="652"/>
      <c r="D5" s="653"/>
      <c r="E5" s="653"/>
      <c r="F5" s="653"/>
      <c r="G5" s="653"/>
      <c r="H5" s="653"/>
      <c r="I5" s="653"/>
      <c r="J5" s="653"/>
      <c r="K5" s="654"/>
      <c r="L5" s="621"/>
      <c r="M5" s="622"/>
      <c r="N5" s="622"/>
      <c r="O5" s="622"/>
      <c r="P5" s="382"/>
      <c r="Q5" s="383"/>
    </row>
    <row r="6" spans="1:20" ht="13.2" customHeight="1" x14ac:dyDescent="0.25">
      <c r="B6" s="218"/>
      <c r="C6" s="218"/>
      <c r="D6" s="218"/>
      <c r="E6" s="218"/>
      <c r="F6" s="219"/>
      <c r="G6" s="220"/>
      <c r="H6" s="220"/>
      <c r="I6" s="220"/>
      <c r="J6" s="220"/>
      <c r="K6" s="220"/>
      <c r="L6" s="220"/>
      <c r="M6" s="220"/>
      <c r="N6" s="220"/>
      <c r="O6" s="220"/>
      <c r="P6" s="220"/>
      <c r="Q6" s="220"/>
    </row>
    <row r="7" spans="1:20" ht="74.400000000000006" customHeight="1" x14ac:dyDescent="0.4">
      <c r="B7" s="624" t="s">
        <v>407</v>
      </c>
      <c r="C7" s="625"/>
      <c r="D7" s="624" t="s">
        <v>370</v>
      </c>
      <c r="E7" s="625"/>
      <c r="F7" s="339"/>
      <c r="G7" s="339"/>
      <c r="H7" s="339"/>
      <c r="I7" s="339"/>
      <c r="J7" s="339"/>
      <c r="K7" s="339"/>
      <c r="L7" s="339"/>
      <c r="M7" s="339"/>
      <c r="N7" s="377"/>
      <c r="O7" s="339"/>
      <c r="P7" s="339"/>
      <c r="Q7" s="339"/>
    </row>
    <row r="8" spans="1:20" ht="15" x14ac:dyDescent="0.25">
      <c r="B8" s="340"/>
      <c r="C8" s="340"/>
      <c r="D8" s="338"/>
      <c r="E8" s="341"/>
      <c r="F8" s="342"/>
      <c r="G8" s="338"/>
      <c r="H8" s="338"/>
      <c r="I8" s="338"/>
      <c r="J8" s="338"/>
      <c r="K8" s="338"/>
      <c r="L8" s="338"/>
      <c r="M8" s="338"/>
      <c r="N8" s="342"/>
      <c r="O8" s="338"/>
      <c r="P8" s="338"/>
      <c r="Q8" s="338"/>
    </row>
    <row r="9" spans="1:20" s="221" customFormat="1" ht="110.4" customHeight="1" x14ac:dyDescent="0.3">
      <c r="B9" s="343" t="s">
        <v>38</v>
      </c>
      <c r="C9" s="344"/>
      <c r="D9" s="631" t="s">
        <v>39</v>
      </c>
      <c r="E9" s="632"/>
      <c r="F9" s="633"/>
      <c r="G9" s="634" t="s">
        <v>78</v>
      </c>
      <c r="H9" s="635"/>
      <c r="I9" s="636"/>
      <c r="J9" s="637" t="s">
        <v>111</v>
      </c>
      <c r="K9" s="638"/>
      <c r="L9" s="639"/>
      <c r="M9" s="637" t="s">
        <v>79</v>
      </c>
      <c r="N9" s="638"/>
      <c r="O9" s="639"/>
      <c r="P9" s="345" t="s">
        <v>97</v>
      </c>
      <c r="Q9" s="346" t="s">
        <v>119</v>
      </c>
    </row>
    <row r="10" spans="1:20" ht="72" customHeight="1" thickBot="1" x14ac:dyDescent="0.3">
      <c r="A10" s="128" t="s">
        <v>117</v>
      </c>
      <c r="B10" s="347" t="s">
        <v>408</v>
      </c>
      <c r="C10" s="348"/>
      <c r="D10" s="291"/>
      <c r="E10" s="384" t="s">
        <v>342</v>
      </c>
      <c r="F10" s="376"/>
      <c r="G10" s="385"/>
      <c r="H10" s="384" t="s">
        <v>342</v>
      </c>
      <c r="I10" s="386"/>
      <c r="J10" s="387"/>
      <c r="K10" s="384" t="s">
        <v>342</v>
      </c>
      <c r="L10" s="388"/>
      <c r="M10" s="387"/>
      <c r="N10" s="384" t="s">
        <v>342</v>
      </c>
      <c r="O10" s="387"/>
      <c r="P10" s="349" t="s">
        <v>98</v>
      </c>
      <c r="Q10" s="276"/>
    </row>
    <row r="11" spans="1:20" s="296" customFormat="1" ht="83.4" customHeight="1" thickBot="1" x14ac:dyDescent="0.35">
      <c r="B11" s="628" t="s">
        <v>248</v>
      </c>
      <c r="C11" s="350" t="s">
        <v>129</v>
      </c>
      <c r="D11" s="351" t="s">
        <v>245</v>
      </c>
      <c r="E11" s="177"/>
      <c r="F11" s="352" t="str">
        <f>IF(E11="SI",1,IF(E11="NO",10,""))</f>
        <v/>
      </c>
      <c r="G11" s="351" t="s">
        <v>40</v>
      </c>
      <c r="H11" s="177"/>
      <c r="I11" s="352" t="str">
        <f>IF(H11="","",VLOOKUP(H11,Foglio1!$D$3:$G$7,2,0))</f>
        <v/>
      </c>
      <c r="J11" s="351" t="s">
        <v>375</v>
      </c>
      <c r="K11" s="177"/>
      <c r="L11" s="352" t="str">
        <f>IF(K11="","",VLOOKUP('5-VdR_PdM'!K11,'5-VdR_PdM'!S11:T12,2,0))</f>
        <v/>
      </c>
      <c r="M11" s="353" t="s">
        <v>246</v>
      </c>
      <c r="N11" s="177"/>
      <c r="O11" s="352" t="str">
        <f>IF(N11="","",(IF(N11="area a media o alta produttività",2,1.8)))</f>
        <v/>
      </c>
      <c r="P11" s="352">
        <v>10</v>
      </c>
      <c r="Q11" s="354" t="str">
        <f>IFERROR(F11*I11*L11*O11*P11,"NON CLASSIFICATO")</f>
        <v>NON CLASSIFICATO</v>
      </c>
      <c r="S11" s="296" t="s">
        <v>373</v>
      </c>
      <c r="T11" s="296">
        <v>1</v>
      </c>
    </row>
    <row r="12" spans="1:20" s="296" customFormat="1" ht="16.2" thickBot="1" x14ac:dyDescent="0.35">
      <c r="B12" s="629"/>
      <c r="C12" s="355"/>
      <c r="D12" s="356"/>
      <c r="E12" s="357"/>
      <c r="F12" s="358"/>
      <c r="G12" s="356"/>
      <c r="H12" s="357"/>
      <c r="I12" s="359"/>
      <c r="J12" s="360"/>
      <c r="K12" s="357"/>
      <c r="L12" s="359"/>
      <c r="M12" s="360"/>
      <c r="N12" s="357"/>
      <c r="O12" s="359"/>
      <c r="P12" s="359"/>
      <c r="Q12" s="359"/>
      <c r="S12" s="232" t="s">
        <v>374</v>
      </c>
      <c r="T12" s="232">
        <v>100</v>
      </c>
    </row>
    <row r="13" spans="1:20" s="232" customFormat="1" ht="174.6" customHeight="1" thickBot="1" x14ac:dyDescent="0.35">
      <c r="B13" s="630"/>
      <c r="C13" s="355" t="s">
        <v>130</v>
      </c>
      <c r="D13" s="361" t="s">
        <v>112</v>
      </c>
      <c r="E13" s="174"/>
      <c r="F13" s="352" t="str">
        <f>IF(E13="SI",1,IF(E13="NO",7,""))</f>
        <v/>
      </c>
      <c r="G13" s="362" t="s">
        <v>113</v>
      </c>
      <c r="H13" s="174"/>
      <c r="I13" s="135" t="str">
        <f>IF(H13="","",IF(H13="campionamento annullato",20,1))</f>
        <v/>
      </c>
      <c r="J13" s="351"/>
      <c r="K13" s="351"/>
      <c r="L13" s="351"/>
      <c r="M13" s="363" t="s">
        <v>368</v>
      </c>
      <c r="N13" s="174"/>
      <c r="O13" s="142" t="str">
        <f>IF(N13="","",IF(N13="SI",1,2))</f>
        <v/>
      </c>
      <c r="P13" s="142">
        <v>3</v>
      </c>
      <c r="Q13" s="354" t="str">
        <f>IFERROR(F13*I13*O13*P13,"NON CLASSIFICATO")</f>
        <v>NON CLASSIFICATO</v>
      </c>
    </row>
    <row r="14" spans="1:20" s="232" customFormat="1" ht="123" customHeight="1" x14ac:dyDescent="0.3">
      <c r="B14" s="364" t="s">
        <v>35</v>
      </c>
      <c r="C14" s="365" t="s">
        <v>131</v>
      </c>
      <c r="D14" s="361" t="s">
        <v>94</v>
      </c>
      <c r="E14" s="179"/>
      <c r="F14" s="135" t="str">
        <f>IF(E14="","",VLOOKUP(E14,Foglio1!D27:E29,2,0))</f>
        <v/>
      </c>
      <c r="G14" s="361" t="s">
        <v>185</v>
      </c>
      <c r="H14" s="174"/>
      <c r="I14" s="142" t="str">
        <f>IF(H14="","",IF(H14="SI",1,2))</f>
        <v/>
      </c>
      <c r="J14" s="366" t="s">
        <v>369</v>
      </c>
      <c r="K14" s="174"/>
      <c r="L14" s="145" t="str">
        <f>IF(K14="","",VLOOKUP(K14,Foglio1!$N$8:$O$10,2,0))</f>
        <v/>
      </c>
      <c r="M14" s="366"/>
      <c r="N14" s="367"/>
      <c r="O14" s="272"/>
      <c r="P14" s="272"/>
      <c r="Q14" s="354" t="str">
        <f>IFERROR(F14*I14*L14,"NON CLASSIFICATO")</f>
        <v>NON CLASSIFICATO</v>
      </c>
    </row>
    <row r="15" spans="1:20" s="232" customFormat="1" ht="61.2" customHeight="1" x14ac:dyDescent="0.3">
      <c r="B15" s="368" t="s">
        <v>80</v>
      </c>
      <c r="C15" s="369"/>
      <c r="D15" s="354" t="str">
        <f>IFERROR(Q16,"")</f>
        <v/>
      </c>
      <c r="E15" s="370"/>
      <c r="F15" s="370"/>
      <c r="G15" s="370"/>
      <c r="H15" s="370"/>
      <c r="I15" s="370"/>
      <c r="J15" s="370"/>
      <c r="K15" s="370"/>
      <c r="L15" s="370"/>
      <c r="M15" s="370"/>
      <c r="N15" s="370"/>
      <c r="O15" s="370"/>
      <c r="P15" s="370"/>
      <c r="Q15" s="354" t="str">
        <f>IFERROR(Q11+Q13+Q14,"")</f>
        <v/>
      </c>
    </row>
    <row r="16" spans="1:20" s="232" customFormat="1" ht="42" customHeight="1" thickBot="1" x14ac:dyDescent="0.35">
      <c r="B16" s="371" t="s">
        <v>247</v>
      </c>
      <c r="C16" s="372"/>
      <c r="D16" s="373" t="str">
        <f>IF(D15="","",(IF(D15&lt;200,"BASSO",IF(Q16&lt;450,"MEDIO","ELEVATO"))))</f>
        <v/>
      </c>
      <c r="E16" s="374"/>
      <c r="F16" s="374"/>
      <c r="G16" s="374"/>
      <c r="H16" s="374"/>
      <c r="I16" s="374"/>
      <c r="J16" s="374"/>
      <c r="K16" s="374"/>
      <c r="L16" s="374"/>
      <c r="M16" s="374"/>
      <c r="N16" s="374"/>
      <c r="O16" s="374"/>
      <c r="P16" s="375"/>
      <c r="Q16" s="354" t="str">
        <f>IF(AND(H11="settimanale",H13="campionamento annullato"),MAX(210,Q15),Q15)</f>
        <v/>
      </c>
    </row>
    <row r="21" spans="11:12" ht="28.8" x14ac:dyDescent="0.55000000000000004">
      <c r="K21" s="623" t="s">
        <v>362</v>
      </c>
      <c r="L21" s="623"/>
    </row>
  </sheetData>
  <sheetProtection algorithmName="SHA-512" hashValue="jdKT7nF+QDbbPt5fuDB0KMZ7/ra44nda7z6Y/N1Qi17A89CXuL90xFh/Damfpt8yB9BoiFosorAKMFFkUHFndg==" saltValue="mH47UZ1fTLY5COXlnmpUQA==" spinCount="100000" sheet="1" objects="1" scenarios="1"/>
  <mergeCells count="13">
    <mergeCell ref="L1:O5"/>
    <mergeCell ref="K21:L21"/>
    <mergeCell ref="B7:C7"/>
    <mergeCell ref="B1:B5"/>
    <mergeCell ref="B11:B13"/>
    <mergeCell ref="D9:F9"/>
    <mergeCell ref="G9:I9"/>
    <mergeCell ref="J9:L9"/>
    <mergeCell ref="M9:O9"/>
    <mergeCell ref="D7:E7"/>
    <mergeCell ref="C1:K1"/>
    <mergeCell ref="C2:K2"/>
    <mergeCell ref="C3:K5"/>
  </mergeCells>
  <conditionalFormatting sqref="Q16">
    <cfRule type="cellIs" dxfId="14" priority="15" operator="lessThan">
      <formula>200</formula>
    </cfRule>
    <cfRule type="cellIs" dxfId="13" priority="16" operator="between">
      <formula>200</formula>
      <formula>450</formula>
    </cfRule>
    <cfRule type="cellIs" dxfId="12" priority="17" operator="greaterThan">
      <formula>450</formula>
    </cfRule>
  </conditionalFormatting>
  <conditionalFormatting sqref="Q11 Q13:Q15">
    <cfRule type="cellIs" dxfId="11" priority="4" operator="lessThan">
      <formula>200</formula>
    </cfRule>
    <cfRule type="cellIs" dxfId="10" priority="5" operator="between">
      <formula>200</formula>
      <formula>450</formula>
    </cfRule>
    <cfRule type="cellIs" dxfId="9" priority="6" operator="greaterThan">
      <formula>450</formula>
    </cfRule>
  </conditionalFormatting>
  <conditionalFormatting sqref="D15">
    <cfRule type="cellIs" dxfId="8" priority="1" operator="lessThan">
      <formula>200</formula>
    </cfRule>
    <cfRule type="cellIs" dxfId="7" priority="2" operator="between">
      <formula>200</formula>
      <formula>450</formula>
    </cfRule>
    <cfRule type="cellIs" dxfId="6" priority="3" operator="greaterThan">
      <formula>450</formula>
    </cfRule>
  </conditionalFormatting>
  <dataValidations count="9">
    <dataValidation type="list" allowBlank="1" showInputMessage="1" showErrorMessage="1" sqref="E14" xr:uid="{00000000-0002-0000-0400-000000000000}">
      <formula1>"alto potere filtrante, basso potere filtrante, non so"</formula1>
    </dataValidation>
    <dataValidation type="list" allowBlank="1" showInputMessage="1" showErrorMessage="1" sqref="N12" xr:uid="{00000000-0002-0000-0400-000001000000}">
      <formula1>"area ad alta produttività, area a bassa produttività"</formula1>
    </dataValidation>
    <dataValidation type="list" allowBlank="1" showInputMessage="1" showErrorMessage="1" sqref="H12" xr:uid="{00000000-0002-0000-0400-000002000000}">
      <formula1>"&lt; settimanale, settimanale, quindicinale, mensile, altro (specificare)"</formula1>
    </dataValidation>
    <dataValidation type="list" allowBlank="1" showInputMessage="1" showErrorMessage="1" sqref="H14 E16 N13 E11:E13 O14:P14" xr:uid="{00000000-0002-0000-0400-000003000000}">
      <formula1>"SI,NO"</formula1>
    </dataValidation>
    <dataValidation type="list" allowBlank="1" showInputMessage="1" showErrorMessage="1" sqref="H13" xr:uid="{00000000-0002-0000-0400-000004000000}">
      <formula1>"campionamento rimandato secondo tempistiche consone, campionamento annullato"</formula1>
    </dataValidation>
    <dataValidation type="list" allowBlank="1" showInputMessage="1" showErrorMessage="1" sqref="K14" xr:uid="{00000000-0002-0000-0400-000005000000}">
      <formula1>"si provvede a campionare le altre specie, si vieta la raccolta"</formula1>
    </dataValidation>
    <dataValidation type="list" allowBlank="1" showInputMessage="1" showErrorMessage="1" sqref="H11" xr:uid="{00000000-0002-0000-0400-000006000000}">
      <formula1>"&lt; settimanale, settimanale, &lt;=15 gg, mensile, &gt;30 gg"</formula1>
    </dataValidation>
    <dataValidation type="list" allowBlank="1" showInputMessage="1" showErrorMessage="1" sqref="N11" xr:uid="{00000000-0002-0000-0400-000007000000}">
      <formula1>"area a media o alta produttività, area a bassa produttività"</formula1>
    </dataValidation>
    <dataValidation type="list" allowBlank="1" showInputMessage="1" showErrorMessage="1" sqref="K11" xr:uid="{00000000-0002-0000-0400-000008000000}">
      <formula1>$S$11:$S$12</formula1>
    </dataValidation>
  </dataValidations>
  <hyperlinks>
    <hyperlink ref="K21:L21" location="'4-INFORMAZIONI RISULTATI AZIONI'!A1" display="VERIFICA RISULTATI" xr:uid="{00000000-0004-0000-0400-000000000000}"/>
  </hyperlinks>
  <pageMargins left="0.70866141732283472" right="0.70866141732283472" top="0.74803149606299213" bottom="0.74803149606299213" header="0.31496062992125984" footer="0.31496062992125984"/>
  <pageSetup paperSize="9" scale="41"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M68"/>
  <sheetViews>
    <sheetView topLeftCell="B1" zoomScale="60" zoomScaleNormal="60" workbookViewId="0">
      <selection activeCell="C2" sqref="C1:I3"/>
    </sheetView>
  </sheetViews>
  <sheetFormatPr defaultColWidth="9.109375" defaultRowHeight="13.2" x14ac:dyDescent="0.25"/>
  <cols>
    <col min="1" max="1" width="13.33203125" style="128" customWidth="1"/>
    <col min="2" max="2" width="70.6640625" style="214" customWidth="1"/>
    <col min="3" max="3" width="11.44140625" style="214" customWidth="1"/>
    <col min="4" max="4" width="56.44140625" style="128" customWidth="1"/>
    <col min="5" max="5" width="33.33203125" style="215" customWidth="1"/>
    <col min="6" max="6" width="22.33203125" style="216" customWidth="1"/>
    <col min="7" max="7" width="27.33203125" style="216" customWidth="1"/>
    <col min="8" max="8" width="42.109375" style="128" customWidth="1"/>
    <col min="9" max="9" width="31.109375" style="128" customWidth="1"/>
    <col min="10" max="10" width="21.44140625" style="128" customWidth="1"/>
    <col min="11" max="11" width="18.44140625" style="128" customWidth="1"/>
    <col min="12" max="12" width="15.6640625" style="128" customWidth="1"/>
    <col min="13" max="16384" width="9.109375" style="128"/>
  </cols>
  <sheetData>
    <row r="1" spans="1:13" ht="22.2" customHeight="1" x14ac:dyDescent="0.25">
      <c r="B1" s="663"/>
      <c r="C1" s="664" t="str">
        <f>'1_Cartiglio '!C1:Q2</f>
        <v>Valutazione del rischio (VdR)</v>
      </c>
      <c r="D1" s="664"/>
      <c r="E1" s="664"/>
      <c r="F1" s="664"/>
      <c r="G1" s="664"/>
      <c r="H1" s="664"/>
      <c r="I1" s="664"/>
      <c r="J1" s="617" t="str">
        <f>'1_Cartiglio '!$A$8&amp;"                                    Pagina "&amp;M2&amp;"  di "&amp;'1_Cartiglio '!$B$10&amp;"                                        "&amp;'1_Cartiglio '!$A$11&amp;'1_Cartiglio '!$B$11&amp;"                                  " &amp;'1_Cartiglio '!$A$12&amp;'1_Cartiglio '!$B$12&amp;""</f>
        <v>Appr. LNRBM-ITA                                    Pagina 6  di 8                                        Revisione n.1                                  Data:15/05/2023</v>
      </c>
      <c r="K1" s="618"/>
    </row>
    <row r="2" spans="1:13" ht="13.2" customHeight="1" x14ac:dyDescent="0.25">
      <c r="B2" s="663"/>
      <c r="C2" s="665" t="str">
        <f>'1_Cartiglio '!C3:Q3</f>
        <v>LINEE GUIDA NAZIONALI</v>
      </c>
      <c r="D2" s="665"/>
      <c r="E2" s="665"/>
      <c r="F2" s="665"/>
      <c r="G2" s="665"/>
      <c r="H2" s="665"/>
      <c r="I2" s="665"/>
      <c r="J2" s="619"/>
      <c r="K2" s="620"/>
      <c r="M2" s="128">
        <v>6</v>
      </c>
    </row>
    <row r="3" spans="1:13" ht="13.2" customHeight="1" x14ac:dyDescent="0.25">
      <c r="B3" s="663"/>
      <c r="C3" s="665"/>
      <c r="D3" s="665"/>
      <c r="E3" s="665"/>
      <c r="F3" s="665"/>
      <c r="G3" s="665"/>
      <c r="H3" s="665"/>
      <c r="I3" s="665"/>
      <c r="J3" s="619"/>
      <c r="K3" s="620"/>
    </row>
    <row r="4" spans="1:13" ht="13.2" customHeight="1" x14ac:dyDescent="0.25">
      <c r="B4" s="663"/>
      <c r="C4" s="665" t="str">
        <f>'1_Cartiglio '!C4:Q5</f>
        <v>Molluschi Bivalvi Vivi</v>
      </c>
      <c r="D4" s="665"/>
      <c r="E4" s="665"/>
      <c r="F4" s="665"/>
      <c r="G4" s="665"/>
      <c r="H4" s="665"/>
      <c r="I4" s="665"/>
      <c r="J4" s="619"/>
      <c r="K4" s="620"/>
    </row>
    <row r="5" spans="1:13" ht="61.2" customHeight="1" x14ac:dyDescent="0.25">
      <c r="B5" s="663"/>
      <c r="C5" s="665"/>
      <c r="D5" s="665"/>
      <c r="E5" s="665"/>
      <c r="F5" s="665"/>
      <c r="G5" s="665"/>
      <c r="H5" s="665"/>
      <c r="I5" s="665"/>
      <c r="J5" s="621"/>
      <c r="K5" s="622"/>
    </row>
    <row r="6" spans="1:13" ht="13.8" thickBot="1" x14ac:dyDescent="0.3"/>
    <row r="7" spans="1:13" ht="58.2" customHeight="1" thickBot="1" x14ac:dyDescent="0.3">
      <c r="B7" s="217" t="s">
        <v>162</v>
      </c>
      <c r="C7" s="217"/>
      <c r="D7" s="218"/>
      <c r="E7" s="218"/>
      <c r="F7" s="219"/>
      <c r="G7" s="219"/>
      <c r="H7" s="220"/>
      <c r="I7" s="220"/>
      <c r="J7" s="220"/>
      <c r="K7" s="220"/>
    </row>
    <row r="9" spans="1:13" s="221" customFormat="1" ht="78" customHeight="1" x14ac:dyDescent="0.3">
      <c r="B9" s="713" t="s">
        <v>38</v>
      </c>
      <c r="C9" s="714"/>
      <c r="D9" s="705" t="s">
        <v>39</v>
      </c>
      <c r="E9" s="706"/>
      <c r="F9" s="707"/>
      <c r="G9" s="222"/>
      <c r="H9" s="702" t="s">
        <v>78</v>
      </c>
      <c r="I9" s="703"/>
      <c r="J9" s="703"/>
      <c r="K9" s="704"/>
    </row>
    <row r="10" spans="1:13" s="221" customFormat="1" ht="78" customHeight="1" x14ac:dyDescent="0.3">
      <c r="B10" s="715"/>
      <c r="C10" s="716"/>
      <c r="D10" s="223" t="s">
        <v>165</v>
      </c>
      <c r="E10" s="223" t="s">
        <v>166</v>
      </c>
      <c r="F10" s="223" t="s">
        <v>167</v>
      </c>
      <c r="G10" s="224" t="s">
        <v>363</v>
      </c>
      <c r="H10" s="225" t="s">
        <v>168</v>
      </c>
      <c r="I10" s="225" t="s">
        <v>169</v>
      </c>
      <c r="J10" s="224" t="s">
        <v>164</v>
      </c>
      <c r="K10" s="225" t="s">
        <v>163</v>
      </c>
    </row>
    <row r="11" spans="1:13" ht="57" customHeight="1" x14ac:dyDescent="0.25">
      <c r="B11" s="717"/>
      <c r="C11" s="718"/>
      <c r="D11" s="226"/>
      <c r="E11" s="227" t="s">
        <v>342</v>
      </c>
      <c r="F11" s="226"/>
      <c r="G11" s="228"/>
      <c r="H11" s="229"/>
      <c r="I11" s="227" t="s">
        <v>342</v>
      </c>
      <c r="J11" s="230"/>
      <c r="K11" s="231"/>
    </row>
    <row r="12" spans="1:13" ht="52.2" customHeight="1" thickBot="1" x14ac:dyDescent="0.3">
      <c r="A12" s="232"/>
      <c r="B12" s="695" t="s">
        <v>65</v>
      </c>
      <c r="C12" s="696"/>
      <c r="D12" s="233"/>
      <c r="E12" s="233"/>
      <c r="F12" s="233"/>
      <c r="G12" s="233"/>
      <c r="H12" s="233"/>
      <c r="I12" s="233"/>
      <c r="J12" s="233"/>
      <c r="K12" s="712" t="s">
        <v>222</v>
      </c>
      <c r="L12" s="712"/>
    </row>
    <row r="13" spans="1:13" ht="34.200000000000003" customHeight="1" thickBot="1" x14ac:dyDescent="0.55000000000000004">
      <c r="A13" s="265" t="s">
        <v>118</v>
      </c>
      <c r="B13" s="728" t="s">
        <v>30</v>
      </c>
      <c r="C13" s="729"/>
      <c r="D13" s="233"/>
      <c r="E13" s="233"/>
      <c r="F13" s="233"/>
      <c r="G13" s="233"/>
      <c r="H13" s="233"/>
      <c r="I13" s="233"/>
      <c r="J13" s="233"/>
      <c r="K13" s="337"/>
    </row>
    <row r="14" spans="1:13" ht="31.95" customHeight="1" thickBot="1" x14ac:dyDescent="0.4">
      <c r="A14" s="234" t="s">
        <v>125</v>
      </c>
      <c r="B14" s="719" t="s">
        <v>194</v>
      </c>
      <c r="C14" s="720"/>
      <c r="D14" s="235"/>
      <c r="E14" s="235"/>
      <c r="F14" s="235"/>
      <c r="G14" s="235"/>
      <c r="H14" s="235"/>
      <c r="I14" s="235"/>
      <c r="J14" s="235"/>
      <c r="K14" s="236"/>
    </row>
    <row r="15" spans="1:13" ht="60.6" customHeight="1" x14ac:dyDescent="0.25">
      <c r="B15" s="700"/>
      <c r="C15" s="701"/>
      <c r="D15" s="237" t="s">
        <v>41</v>
      </c>
      <c r="E15" s="177"/>
      <c r="F15" s="129" t="str">
        <f>IF(E15="","",IF(E15="NO",50,5))</f>
        <v/>
      </c>
      <c r="G15" s="130" t="str">
        <f>F15</f>
        <v/>
      </c>
      <c r="H15" s="238"/>
      <c r="I15" s="239"/>
      <c r="J15" s="239"/>
      <c r="K15" s="239"/>
    </row>
    <row r="16" spans="1:13" ht="60.6" customHeight="1" x14ac:dyDescent="0.35">
      <c r="A16" s="240"/>
      <c r="B16" s="697"/>
      <c r="C16" s="698"/>
      <c r="D16" s="241" t="s">
        <v>251</v>
      </c>
      <c r="E16" s="174"/>
      <c r="F16" s="131" t="str">
        <f>IF(E16="","",VLOOKUP(E16,Foglio1!$D$10:$E$12,2,0))</f>
        <v/>
      </c>
      <c r="G16" s="132" t="str">
        <f>F16</f>
        <v/>
      </c>
      <c r="H16" s="242"/>
      <c r="I16" s="243"/>
      <c r="J16" s="243"/>
      <c r="K16" s="243"/>
    </row>
    <row r="17" spans="1:11" ht="60.6" customHeight="1" x14ac:dyDescent="0.35">
      <c r="A17" s="240"/>
      <c r="B17" s="699"/>
      <c r="C17" s="670"/>
      <c r="D17" s="244" t="s">
        <v>252</v>
      </c>
      <c r="E17" s="174"/>
      <c r="F17" s="131" t="str">
        <f>IF(E17="","",VLOOKUP(E17,Foglio1!$D$10:$E$12,2,0))</f>
        <v/>
      </c>
      <c r="G17" s="132" t="str">
        <f>F17</f>
        <v/>
      </c>
      <c r="H17" s="242"/>
      <c r="I17" s="243"/>
      <c r="J17" s="243"/>
      <c r="K17" s="243"/>
    </row>
    <row r="18" spans="1:11" ht="38.4" customHeight="1" thickBot="1" x14ac:dyDescent="0.3">
      <c r="B18" s="723" t="s">
        <v>195</v>
      </c>
      <c r="C18" s="724"/>
      <c r="D18" s="485" t="str">
        <f>IFERROR(ROUND((IF(E15="NO",MAXA(51,F18),F18)*G29),0),"")</f>
        <v/>
      </c>
      <c r="E18" s="486"/>
      <c r="F18" s="527" t="str">
        <f>IFERROR(G15*AVERAGE(G16:G17),"NON APPLICABILE")</f>
        <v>NON APPLICABILE</v>
      </c>
      <c r="G18" s="525"/>
      <c r="H18" s="246"/>
      <c r="I18" s="137"/>
      <c r="J18" s="137"/>
      <c r="K18" s="137"/>
    </row>
    <row r="19" spans="1:11" ht="34.200000000000003" customHeight="1" x14ac:dyDescent="0.35">
      <c r="A19" s="247" t="s">
        <v>126</v>
      </c>
      <c r="B19" s="721" t="s">
        <v>376</v>
      </c>
      <c r="C19" s="722"/>
      <c r="D19" s="248"/>
      <c r="E19" s="138"/>
      <c r="F19" s="249"/>
      <c r="G19" s="249"/>
      <c r="H19" s="249"/>
      <c r="I19" s="139"/>
      <c r="J19" s="139"/>
      <c r="K19" s="139"/>
    </row>
    <row r="20" spans="1:11" s="240" customFormat="1" ht="21.6" thickBot="1" x14ac:dyDescent="0.4">
      <c r="A20" s="250"/>
      <c r="B20" s="668" t="s">
        <v>256</v>
      </c>
      <c r="C20" s="668"/>
      <c r="D20" s="461"/>
      <c r="E20" s="138"/>
      <c r="F20" s="462"/>
      <c r="G20" s="251"/>
      <c r="H20" s="315"/>
      <c r="I20" s="127"/>
      <c r="J20" s="127"/>
      <c r="K20" s="127"/>
    </row>
    <row r="21" spans="1:11" ht="78.599999999999994" customHeight="1" x14ac:dyDescent="0.25">
      <c r="B21" s="693" t="s">
        <v>63</v>
      </c>
      <c r="C21" s="694"/>
      <c r="D21" s="252" t="s">
        <v>42</v>
      </c>
      <c r="E21" s="209"/>
      <c r="F21" s="210" t="str">
        <f>IF(E21="","",VLOOKUP(E21,Foglio1!$D$10:$G$13,2,0))</f>
        <v/>
      </c>
      <c r="G21" s="172" t="str">
        <f>IFERROR(F21/J21,"")</f>
        <v/>
      </c>
      <c r="H21" s="253" t="s">
        <v>45</v>
      </c>
      <c r="I21" s="178"/>
      <c r="J21" s="134" t="str">
        <f>IF(I21="","",IF(E21="SI",VLOOKUP(I21,Foglio1!D10:F12,3,0),1))</f>
        <v/>
      </c>
      <c r="K21" s="127"/>
    </row>
    <row r="22" spans="1:11" ht="45" customHeight="1" x14ac:dyDescent="0.25">
      <c r="A22" s="254"/>
      <c r="B22" s="669" t="s">
        <v>211</v>
      </c>
      <c r="C22" s="670"/>
      <c r="D22" s="255" t="s">
        <v>57</v>
      </c>
      <c r="E22" s="174"/>
      <c r="F22" s="135" t="str">
        <f>IF(E22="","",VLOOKUP(E22,Foglio1!$D$10:$G$13,2,0))</f>
        <v/>
      </c>
      <c r="G22" s="135" t="str">
        <f>IFERROR(F22/J22,"")</f>
        <v/>
      </c>
      <c r="H22" s="256" t="s">
        <v>66</v>
      </c>
      <c r="I22" s="175"/>
      <c r="J22" s="133" t="str">
        <f>IF(I22="","",IF(AND(E22="SI",I22="SI"),2,1))</f>
        <v/>
      </c>
      <c r="K22" s="127"/>
    </row>
    <row r="23" spans="1:11" ht="48.6" customHeight="1" x14ac:dyDescent="0.25">
      <c r="A23" s="254"/>
      <c r="B23" s="669" t="s">
        <v>103</v>
      </c>
      <c r="C23" s="670"/>
      <c r="D23" s="255" t="s">
        <v>82</v>
      </c>
      <c r="E23" s="174"/>
      <c r="F23" s="135" t="str">
        <f>IF(E23="","",VLOOKUP(E23,Foglio1!$D$10:$G$13,2,0))</f>
        <v/>
      </c>
      <c r="G23" s="135" t="str">
        <f>IFERROR(F23/J23,"")</f>
        <v/>
      </c>
      <c r="H23" s="256" t="s">
        <v>44</v>
      </c>
      <c r="I23" s="175"/>
      <c r="J23" s="133" t="str">
        <f>IF(I23="","",IF(AND(E23="si",I23="SI"),2,1))</f>
        <v/>
      </c>
      <c r="K23" s="127"/>
    </row>
    <row r="24" spans="1:11" ht="52.2" x14ac:dyDescent="0.25">
      <c r="A24" s="254"/>
      <c r="B24" s="671"/>
      <c r="C24" s="672"/>
      <c r="D24" s="255" t="s">
        <v>357</v>
      </c>
      <c r="E24" s="174"/>
      <c r="F24" s="135" t="str">
        <f>IF(E24="","",VLOOKUP(E24,Foglio1!$D$10:$G$13,2,0))</f>
        <v/>
      </c>
      <c r="G24" s="135" t="str">
        <f>F24</f>
        <v/>
      </c>
      <c r="H24" s="143"/>
      <c r="I24" s="257"/>
      <c r="J24" s="257"/>
      <c r="K24" s="127"/>
    </row>
    <row r="25" spans="1:11" ht="81" customHeight="1" x14ac:dyDescent="0.25">
      <c r="A25" s="254"/>
      <c r="B25" s="671"/>
      <c r="C25" s="672"/>
      <c r="D25" s="255" t="s">
        <v>83</v>
      </c>
      <c r="E25" s="174"/>
      <c r="F25" s="135" t="str">
        <f>IF(E25="","",VLOOKUP(E25,Foglio1!$D$10:$G$13,2,0))</f>
        <v/>
      </c>
      <c r="G25" s="208" t="str">
        <f>IF(E25="SI",IFERROR(F25/J25,""),F25)</f>
        <v/>
      </c>
      <c r="H25" s="245" t="s">
        <v>43</v>
      </c>
      <c r="I25" s="175"/>
      <c r="J25" s="133" t="str">
        <f>IF(I25="","",IF(E25="SI",VLOOKUP(I25,Foglio1!D15:E17,2,0),1))</f>
        <v/>
      </c>
      <c r="K25" s="127"/>
    </row>
    <row r="26" spans="1:11" ht="40.200000000000003" customHeight="1" x14ac:dyDescent="0.25">
      <c r="A26" s="254"/>
      <c r="B26" s="691"/>
      <c r="C26" s="692"/>
      <c r="D26" s="255" t="s">
        <v>253</v>
      </c>
      <c r="E26" s="174"/>
      <c r="F26" s="135" t="str">
        <f>IF(E26="","",VLOOKUP(E26,Foglio1!$D$10:$G$13,2,0))</f>
        <v/>
      </c>
      <c r="G26" s="135" t="str">
        <f>IF(E26="SI",IFERROR(F26/J26,""),F26)</f>
        <v/>
      </c>
      <c r="H26" s="245" t="s">
        <v>384</v>
      </c>
      <c r="I26" s="175"/>
      <c r="J26" s="133" t="str">
        <f>IF(I26="","",VLOOKUP(I26,Foglio1!D10:F12,3,0))</f>
        <v/>
      </c>
      <c r="K26" s="127"/>
    </row>
    <row r="27" spans="1:11" ht="43.95" customHeight="1" x14ac:dyDescent="0.25">
      <c r="A27" s="254"/>
      <c r="B27" s="691"/>
      <c r="C27" s="692"/>
      <c r="D27" s="255" t="s">
        <v>254</v>
      </c>
      <c r="E27" s="174"/>
      <c r="F27" s="135" t="str">
        <f>IF(E27="","",VLOOKUP(E27,Foglio1!$D$10:$G$13,2,0))</f>
        <v/>
      </c>
      <c r="G27" s="135" t="str">
        <f>IF(E27="SI",IFERROR(F27/J27,""),F27)</f>
        <v/>
      </c>
      <c r="H27" s="245" t="s">
        <v>385</v>
      </c>
      <c r="I27" s="175"/>
      <c r="J27" s="133" t="str">
        <f>IF(I27="","",IF(E27="SI",VLOOKUP(I27,Foglio1!D10:F12,3,0),1))</f>
        <v/>
      </c>
      <c r="K27" s="127"/>
    </row>
    <row r="28" spans="1:11" ht="191.4" customHeight="1" x14ac:dyDescent="0.25">
      <c r="A28" s="254"/>
      <c r="B28" s="669" t="s">
        <v>63</v>
      </c>
      <c r="C28" s="670"/>
      <c r="D28" s="258" t="s">
        <v>255</v>
      </c>
      <c r="E28" s="176"/>
      <c r="F28" s="172" t="str">
        <f>IF(E28="","",VLOOKUP(E28,Foglio1!$D$10:$G$13,2,0))</f>
        <v/>
      </c>
      <c r="G28" s="135" t="str">
        <f>IF(E28="SI",IFERROR(F28/J28,""),F28)</f>
        <v/>
      </c>
      <c r="H28" s="245" t="s">
        <v>386</v>
      </c>
      <c r="I28" s="175"/>
      <c r="J28" s="133" t="str">
        <f>IF(I28="","",IF(E28="SI",VLOOKUP(I28,Foglio1!D10:F12,3,0),1))</f>
        <v/>
      </c>
      <c r="K28" s="127"/>
    </row>
    <row r="29" spans="1:11" ht="27" customHeight="1" thickBot="1" x14ac:dyDescent="0.45">
      <c r="A29" s="259" t="s">
        <v>126</v>
      </c>
      <c r="B29" s="666" t="s">
        <v>380</v>
      </c>
      <c r="C29" s="667"/>
      <c r="D29" s="260"/>
      <c r="E29" s="260"/>
      <c r="F29" s="374"/>
      <c r="G29" s="526">
        <f>IF(D20="NO",5,IFERROR(AVERAGE(G21:G28),5))</f>
        <v>5</v>
      </c>
      <c r="H29" s="261"/>
      <c r="I29" s="261"/>
      <c r="J29" s="261"/>
      <c r="K29" s="261"/>
    </row>
    <row r="30" spans="1:11" ht="45" customHeight="1" x14ac:dyDescent="0.25">
      <c r="B30" s="262"/>
      <c r="C30" s="263"/>
      <c r="D30" s="264"/>
      <c r="E30" s="140"/>
      <c r="F30" s="140"/>
      <c r="G30" s="141"/>
      <c r="H30" s="242"/>
      <c r="I30" s="242"/>
      <c r="J30" s="242"/>
      <c r="K30" s="242"/>
    </row>
    <row r="31" spans="1:11" ht="42.6" customHeight="1" thickBot="1" x14ac:dyDescent="0.55000000000000004">
      <c r="A31" s="265" t="s">
        <v>118</v>
      </c>
      <c r="B31" s="725" t="s">
        <v>381</v>
      </c>
      <c r="C31" s="726"/>
      <c r="D31" s="264"/>
      <c r="E31" s="527" t="str">
        <f>F31</f>
        <v>NON APPLICABILE</v>
      </c>
      <c r="F31" s="480" t="str">
        <f>IFERROR(F18*G29,"NON APPLICABILE")</f>
        <v>NON APPLICABILE</v>
      </c>
      <c r="G31" s="242"/>
      <c r="H31" s="242"/>
      <c r="I31" s="266"/>
      <c r="J31" s="266"/>
      <c r="K31" s="266"/>
    </row>
    <row r="32" spans="1:11" ht="42.6" customHeight="1" thickBot="1" x14ac:dyDescent="0.55000000000000004">
      <c r="A32" s="662"/>
      <c r="B32" s="662"/>
      <c r="C32" s="662"/>
      <c r="D32" s="662"/>
      <c r="E32" s="662"/>
      <c r="F32" s="662"/>
      <c r="G32" s="662"/>
      <c r="H32" s="662"/>
      <c r="I32" s="662"/>
      <c r="J32" s="662"/>
      <c r="K32" s="662"/>
    </row>
    <row r="33" spans="1:11" ht="33" customHeight="1" thickBot="1" x14ac:dyDescent="0.3">
      <c r="B33" s="708"/>
      <c r="C33" s="709"/>
      <c r="D33" s="709"/>
      <c r="E33" s="709"/>
      <c r="F33" s="709"/>
      <c r="G33" s="709"/>
      <c r="H33" s="709"/>
      <c r="I33" s="710"/>
      <c r="J33" s="710"/>
      <c r="K33" s="711"/>
    </row>
    <row r="34" spans="1:11" ht="46.2" customHeight="1" x14ac:dyDescent="0.25">
      <c r="A34" s="470" t="s">
        <v>120</v>
      </c>
      <c r="B34" s="689" t="s">
        <v>212</v>
      </c>
      <c r="C34" s="690"/>
      <c r="D34" s="267"/>
      <c r="E34" s="267"/>
      <c r="F34" s="267"/>
      <c r="G34" s="267"/>
      <c r="H34" s="239"/>
      <c r="I34" s="230"/>
      <c r="J34" s="492"/>
      <c r="K34" s="226"/>
    </row>
    <row r="35" spans="1:11" ht="55.95" customHeight="1" x14ac:dyDescent="0.25">
      <c r="B35" s="687"/>
      <c r="C35" s="688"/>
      <c r="D35" s="466" t="s">
        <v>213</v>
      </c>
      <c r="E35" s="180"/>
      <c r="F35" s="133" t="str">
        <f>IF(E35="","",IF(E35="SI",1, 100))</f>
        <v/>
      </c>
      <c r="G35" s="483"/>
      <c r="H35" s="268"/>
      <c r="I35" s="230"/>
      <c r="J35" s="492"/>
      <c r="K35" s="492"/>
    </row>
    <row r="36" spans="1:11" ht="53.4" customHeight="1" x14ac:dyDescent="0.25">
      <c r="B36" s="687"/>
      <c r="C36" s="688"/>
      <c r="D36" s="467" t="s">
        <v>67</v>
      </c>
      <c r="E36" s="180"/>
      <c r="F36" s="133" t="str">
        <f>IF(E36="","",VLOOKUP(E36,Foglio1!$D$10:$E$12,2,0))</f>
        <v/>
      </c>
      <c r="G36" s="483"/>
      <c r="H36" s="269"/>
      <c r="I36" s="230"/>
      <c r="J36" s="492"/>
      <c r="K36" s="492"/>
    </row>
    <row r="37" spans="1:11" ht="76.2" customHeight="1" x14ac:dyDescent="0.25">
      <c r="B37" s="685" t="s">
        <v>192</v>
      </c>
      <c r="C37" s="686"/>
      <c r="D37" s="468" t="s">
        <v>87</v>
      </c>
      <c r="E37" s="180"/>
      <c r="F37" s="133" t="str">
        <f>IF(E37="","",VLOOKUP(E37,Foglio1!$D$10:$E$12,2,0))</f>
        <v/>
      </c>
      <c r="G37" s="528" t="str">
        <f>IFERROR(IF(E37="SI",F37/J37,F37),"")</f>
        <v/>
      </c>
      <c r="H37" s="270" t="s">
        <v>387</v>
      </c>
      <c r="I37" s="491"/>
      <c r="J37" s="133" t="str">
        <f>IF(I37="","",IF(E37="si",VLOOKUP(I37,Foglio1!D10:F12,3,0),1))</f>
        <v/>
      </c>
      <c r="K37" s="492"/>
    </row>
    <row r="38" spans="1:11" ht="28.2" x14ac:dyDescent="0.5">
      <c r="A38" s="265"/>
      <c r="B38" s="677"/>
      <c r="C38" s="678"/>
      <c r="D38" s="126"/>
      <c r="E38" s="271"/>
      <c r="F38" s="484" t="str">
        <f>G38</f>
        <v>NON APPLICABILE</v>
      </c>
      <c r="G38" s="484" t="str">
        <f>IFERROR(F35*F36*G37,"NON APPLICABILE")</f>
        <v>NON APPLICABILE</v>
      </c>
      <c r="H38" s="242"/>
      <c r="I38" s="242"/>
      <c r="J38" s="483" t="str">
        <f>J37</f>
        <v/>
      </c>
      <c r="K38" s="483"/>
    </row>
    <row r="39" spans="1:11" ht="33" customHeight="1" thickBot="1" x14ac:dyDescent="0.55000000000000004">
      <c r="A39" s="265" t="s">
        <v>120</v>
      </c>
      <c r="B39" s="675" t="s">
        <v>382</v>
      </c>
      <c r="C39" s="676"/>
      <c r="D39" s="126"/>
      <c r="E39" s="527" t="str">
        <f>F39</f>
        <v>NON APPLICABILE</v>
      </c>
      <c r="F39" s="481" t="str">
        <f>IF(F38="","NON APPLICABILE",IF(E35="SI",G38, F38))</f>
        <v>NON APPLICABILE</v>
      </c>
      <c r="G39" s="126"/>
      <c r="H39" s="126"/>
      <c r="I39" s="126"/>
    </row>
    <row r="40" spans="1:11" ht="31.95" customHeight="1" thickBot="1" x14ac:dyDescent="0.3">
      <c r="B40" s="682"/>
      <c r="C40" s="683"/>
      <c r="D40" s="683"/>
      <c r="E40" s="683"/>
      <c r="F40" s="683"/>
      <c r="G40" s="683"/>
      <c r="H40" s="683"/>
      <c r="I40" s="683"/>
      <c r="J40" s="683"/>
      <c r="K40" s="684"/>
    </row>
    <row r="41" spans="1:11" ht="44.4" customHeight="1" x14ac:dyDescent="0.5">
      <c r="A41" s="265" t="s">
        <v>121</v>
      </c>
      <c r="B41" s="273" t="s">
        <v>104</v>
      </c>
      <c r="C41" s="274"/>
      <c r="D41" s="275" t="s">
        <v>355</v>
      </c>
      <c r="E41" s="212"/>
      <c r="F41" s="213" t="str">
        <f>IF(E41="","",VLOOKUP(E41,Foglio1!D20:E21,2,0))</f>
        <v/>
      </c>
      <c r="G41" s="488"/>
      <c r="H41" s="276"/>
      <c r="I41" s="277"/>
      <c r="J41" s="493"/>
      <c r="K41" s="493"/>
    </row>
    <row r="42" spans="1:11" ht="38.4" customHeight="1" x14ac:dyDescent="0.25">
      <c r="B42" s="278"/>
      <c r="C42" s="279"/>
      <c r="D42" s="280" t="s">
        <v>91</v>
      </c>
      <c r="E42" s="181"/>
      <c r="F42" s="471" t="str">
        <f>IF(E42="","",VLOOKUP(E42,Foglio1!D23:E25,2,0))</f>
        <v/>
      </c>
      <c r="G42" s="487"/>
      <c r="H42" s="500"/>
      <c r="I42" s="281"/>
      <c r="J42" s="492"/>
      <c r="K42" s="492"/>
    </row>
    <row r="43" spans="1:11" ht="34.799999999999997" x14ac:dyDescent="0.25">
      <c r="B43" s="278" t="s">
        <v>31</v>
      </c>
      <c r="C43" s="279"/>
      <c r="D43" s="280" t="s">
        <v>93</v>
      </c>
      <c r="E43" s="182"/>
      <c r="F43" s="471" t="str">
        <f>IF(E43="","",VLOOKUP(E43,Foglio1!$D$10:$G$12,2,0))</f>
        <v/>
      </c>
      <c r="G43" s="489"/>
      <c r="H43" s="268"/>
      <c r="I43" s="277"/>
      <c r="J43" s="492"/>
      <c r="K43" s="492"/>
    </row>
    <row r="44" spans="1:11" ht="37.950000000000003" customHeight="1" thickBot="1" x14ac:dyDescent="0.55000000000000004">
      <c r="A44" s="265" t="s">
        <v>128</v>
      </c>
      <c r="B44" s="673" t="s">
        <v>378</v>
      </c>
      <c r="C44" s="674"/>
      <c r="D44" s="226"/>
      <c r="E44" s="479" t="str">
        <f>IFERROR(F41*F42*F43,"NON APPLICABILE")</f>
        <v>NON APPLICABILE</v>
      </c>
      <c r="F44" s="228"/>
      <c r="G44" s="228"/>
      <c r="H44" s="268"/>
      <c r="I44" s="231"/>
      <c r="J44" s="492"/>
      <c r="K44" s="492"/>
    </row>
    <row r="45" spans="1:11" ht="15" x14ac:dyDescent="0.25">
      <c r="A45" s="128" t="s">
        <v>389</v>
      </c>
      <c r="B45" s="681" t="s">
        <v>358</v>
      </c>
      <c r="C45" s="681"/>
      <c r="E45" s="128"/>
      <c r="F45" s="228"/>
      <c r="G45" s="226"/>
      <c r="H45" s="282"/>
      <c r="I45" s="231"/>
      <c r="J45" s="492"/>
      <c r="K45" s="492"/>
    </row>
    <row r="46" spans="1:11" ht="66.599999999999994" customHeight="1" x14ac:dyDescent="0.25">
      <c r="B46" s="679"/>
      <c r="C46" s="680"/>
      <c r="D46" s="258" t="s">
        <v>92</v>
      </c>
      <c r="E46" s="179"/>
      <c r="F46" s="173" t="str">
        <f>IF(E46="","",VLOOKUP(E46,Foglio1!$D$10:$G$12,4,0))</f>
        <v/>
      </c>
      <c r="G46" s="489"/>
      <c r="I46" s="231"/>
      <c r="J46" s="492"/>
      <c r="K46" s="492"/>
    </row>
    <row r="47" spans="1:11" ht="147.6" customHeight="1" x14ac:dyDescent="0.25">
      <c r="B47" s="679"/>
      <c r="C47" s="680"/>
      <c r="D47" s="258" t="s">
        <v>360</v>
      </c>
      <c r="E47" s="179"/>
      <c r="F47" s="173" t="str">
        <f>IF(E47="","",VLOOKUP(E47,Foglio1!$D$10:$G$12,4,0))</f>
        <v/>
      </c>
      <c r="G47" s="489"/>
      <c r="H47" s="501"/>
      <c r="I47" s="283"/>
      <c r="J47" s="483"/>
      <c r="K47" s="483"/>
    </row>
    <row r="48" spans="1:11" ht="35.4" customHeight="1" thickBot="1" x14ac:dyDescent="0.3">
      <c r="B48" s="673" t="s">
        <v>378</v>
      </c>
      <c r="C48" s="674"/>
      <c r="D48" s="284"/>
      <c r="E48" s="479" t="str">
        <f>IF(AND(E46&lt;&gt;"",E47&lt;&gt;""),MAX(F46:F47),"NON APPLICABILE")</f>
        <v>NON APPLICABILE</v>
      </c>
      <c r="G48" s="228"/>
      <c r="H48" s="501"/>
      <c r="I48" s="283"/>
      <c r="J48" s="483"/>
      <c r="K48" s="483"/>
    </row>
    <row r="49" spans="1:11" ht="17.399999999999999" x14ac:dyDescent="0.25">
      <c r="B49" s="285"/>
      <c r="C49" s="125"/>
      <c r="D49" s="284"/>
      <c r="E49" s="286"/>
      <c r="F49" s="499"/>
      <c r="G49" s="502"/>
      <c r="H49" s="286"/>
      <c r="I49" s="283"/>
      <c r="J49" s="483"/>
      <c r="K49" s="483"/>
    </row>
    <row r="50" spans="1:11" ht="37.950000000000003" customHeight="1" x14ac:dyDescent="0.5">
      <c r="A50" s="265" t="s">
        <v>133</v>
      </c>
      <c r="B50" s="657" t="s">
        <v>32</v>
      </c>
      <c r="C50" s="658"/>
      <c r="D50" s="280" t="s">
        <v>33</v>
      </c>
      <c r="E50" s="183"/>
      <c r="F50" s="170" t="str">
        <f>IF(E50="","",VLOOKUP(E50,Foglio1!$D$10:$G$12,2,0))</f>
        <v/>
      </c>
      <c r="G50" s="502"/>
      <c r="H50" s="268"/>
      <c r="I50" s="231"/>
      <c r="J50" s="494"/>
      <c r="K50" s="494"/>
    </row>
    <row r="51" spans="1:11" ht="34.799999999999997" x14ac:dyDescent="0.25">
      <c r="B51" s="475"/>
      <c r="C51" s="475"/>
      <c r="D51" s="472" t="s">
        <v>91</v>
      </c>
      <c r="E51" s="181"/>
      <c r="F51" s="471" t="str">
        <f>IF(E51="","",VLOOKUP(E51,Foglio1!D23:E25,2,0))</f>
        <v/>
      </c>
      <c r="G51" s="502"/>
      <c r="H51" s="268"/>
      <c r="I51" s="230"/>
      <c r="J51" s="495"/>
      <c r="K51" s="496"/>
    </row>
    <row r="52" spans="1:11" ht="41.4" customHeight="1" x14ac:dyDescent="0.25">
      <c r="B52" s="475"/>
      <c r="C52" s="475"/>
      <c r="D52" s="472" t="s">
        <v>134</v>
      </c>
      <c r="E52" s="184"/>
      <c r="F52" s="142" t="str">
        <f>IF(E52="","",IF(E52="contestuale", 0.5,1))</f>
        <v/>
      </c>
      <c r="G52" s="286"/>
      <c r="H52" s="230"/>
      <c r="I52" s="230"/>
      <c r="J52" s="495"/>
      <c r="K52" s="496"/>
    </row>
    <row r="53" spans="1:11" ht="29.4" customHeight="1" x14ac:dyDescent="0.25">
      <c r="B53" s="475"/>
      <c r="C53" s="475"/>
      <c r="D53" s="473" t="s">
        <v>34</v>
      </c>
      <c r="E53" s="183"/>
      <c r="F53" s="135" t="str">
        <f>IF(E53="","",VLOOKUP(E53,Foglio1!$D$10:$G$12,4,0))</f>
        <v/>
      </c>
      <c r="G53" s="286"/>
      <c r="H53" s="226"/>
      <c r="I53" s="230"/>
      <c r="J53" s="497"/>
      <c r="K53" s="498"/>
    </row>
    <row r="54" spans="1:11" ht="90" x14ac:dyDescent="0.25">
      <c r="B54" s="475"/>
      <c r="C54" s="475"/>
      <c r="D54" s="474" t="s">
        <v>359</v>
      </c>
      <c r="F54" s="143"/>
      <c r="G54" s="143"/>
      <c r="H54" s="143"/>
      <c r="I54" s="143"/>
      <c r="J54" s="143"/>
      <c r="K54" s="143"/>
    </row>
    <row r="55" spans="1:11" ht="40.950000000000003" customHeight="1" x14ac:dyDescent="0.25">
      <c r="B55" s="655" t="s">
        <v>388</v>
      </c>
      <c r="C55" s="656"/>
      <c r="D55" s="284"/>
      <c r="E55" s="479" t="str">
        <f>IFERROR(F50*F51*F52*F53,"NON APPLICABILE")</f>
        <v>NON APPLICABILE</v>
      </c>
      <c r="F55" s="128"/>
      <c r="G55" s="128"/>
      <c r="H55" s="230"/>
      <c r="I55" s="230"/>
      <c r="J55" s="503"/>
      <c r="K55" s="494"/>
    </row>
    <row r="56" spans="1:11" ht="46.2" customHeight="1" x14ac:dyDescent="0.5">
      <c r="A56" s="265" t="s">
        <v>121</v>
      </c>
      <c r="B56" s="476" t="s">
        <v>379</v>
      </c>
      <c r="C56" s="477"/>
      <c r="D56" s="284"/>
      <c r="E56" s="469"/>
      <c r="F56" s="490"/>
      <c r="G56" s="490"/>
      <c r="H56" s="230"/>
      <c r="I56" s="230"/>
      <c r="J56" s="503"/>
      <c r="K56" s="494"/>
    </row>
    <row r="57" spans="1:11" ht="18.600000000000001" customHeight="1" thickBot="1" x14ac:dyDescent="0.55000000000000004">
      <c r="A57" s="265"/>
      <c r="B57" s="475"/>
      <c r="C57" s="475"/>
      <c r="D57" s="475"/>
      <c r="E57" s="475"/>
      <c r="F57" s="475"/>
      <c r="G57" s="475"/>
      <c r="H57" s="230"/>
      <c r="I57" s="230"/>
      <c r="J57" s="503"/>
      <c r="K57" s="494"/>
    </row>
    <row r="58" spans="1:11" ht="58.2" customHeight="1" x14ac:dyDescent="0.5">
      <c r="A58" s="265" t="s">
        <v>122</v>
      </c>
      <c r="B58" s="287" t="s">
        <v>341</v>
      </c>
      <c r="C58" s="274" t="s">
        <v>400</v>
      </c>
      <c r="D58" s="280" t="s">
        <v>95</v>
      </c>
      <c r="E58" s="182"/>
      <c r="F58" s="144" t="str">
        <f>IF(E58="","",IF(E58="SI",1,10))</f>
        <v/>
      </c>
      <c r="G58" s="531" t="str">
        <f>IFERROR(F58/J58,"")</f>
        <v/>
      </c>
      <c r="H58" s="256" t="s">
        <v>399</v>
      </c>
      <c r="I58" s="185"/>
      <c r="J58" s="173" t="str">
        <f>IF(I58="","",IF(I58="SI",10,1))</f>
        <v/>
      </c>
      <c r="K58" s="489"/>
    </row>
    <row r="59" spans="1:11" ht="58.2" customHeight="1" x14ac:dyDescent="0.5">
      <c r="A59" s="265"/>
      <c r="B59" s="273" t="s">
        <v>36</v>
      </c>
      <c r="C59" s="274" t="s">
        <v>217</v>
      </c>
      <c r="D59" s="280" t="s">
        <v>96</v>
      </c>
      <c r="E59" s="179"/>
      <c r="F59" s="135" t="str">
        <f>IF(E59="","",VLOOKUP(E59,Foglio1!$D$10:$G$12,4,0))</f>
        <v/>
      </c>
      <c r="G59" s="144" t="str">
        <f>F59</f>
        <v/>
      </c>
      <c r="H59" s="289"/>
      <c r="I59" s="136"/>
      <c r="J59" s="231"/>
      <c r="K59" s="230"/>
    </row>
    <row r="60" spans="1:11" ht="70.95" customHeight="1" x14ac:dyDescent="0.25">
      <c r="B60" s="278"/>
      <c r="C60" s="288"/>
      <c r="D60" s="280" t="s">
        <v>343</v>
      </c>
      <c r="E60" s="336"/>
      <c r="F60" s="144" t="str">
        <f>IF(E60="","",VLOOKUP(E60,[9]Foglio1!D31:E34,2,0))</f>
        <v/>
      </c>
      <c r="G60" s="532" t="str">
        <f>IFERROR(F60/J60,"")</f>
        <v/>
      </c>
      <c r="H60" s="256" t="s">
        <v>102</v>
      </c>
      <c r="I60" s="185"/>
      <c r="J60" s="171" t="str">
        <f>IF(I60="","",IF(I60="SI",4,0.05))</f>
        <v/>
      </c>
      <c r="K60" s="490"/>
    </row>
    <row r="61" spans="1:11" ht="41.4" customHeight="1" x14ac:dyDescent="0.25">
      <c r="B61" s="278"/>
      <c r="C61" s="274" t="s">
        <v>217</v>
      </c>
      <c r="D61" s="280" t="s">
        <v>397</v>
      </c>
      <c r="E61" s="179"/>
      <c r="F61" s="135" t="str">
        <f>IF(E61="","",VLOOKUP(E61,[9]Foglio1!$D$10:$G$12,4,0))</f>
        <v/>
      </c>
      <c r="G61" s="144" t="str">
        <f>F61</f>
        <v/>
      </c>
    </row>
    <row r="62" spans="1:11" ht="40.950000000000003" customHeight="1" thickBot="1" x14ac:dyDescent="0.3">
      <c r="B62" s="290"/>
      <c r="C62" s="290"/>
      <c r="D62" s="258" t="s">
        <v>396</v>
      </c>
      <c r="E62" s="179"/>
      <c r="F62" s="135" t="str">
        <f>IF(E62="","",VLOOKUP(E62,Foglio1!D10:J13,7,0))</f>
        <v/>
      </c>
      <c r="G62" s="533" t="str">
        <f>IFERROR(IF(E62="SI",F62,F62/J62),"")</f>
        <v/>
      </c>
      <c r="H62" s="256" t="s">
        <v>356</v>
      </c>
      <c r="I62" s="175"/>
      <c r="J62" s="171" t="str">
        <f>IF(I62="","",VLOOKUP(I62,Foglio1!D36:E38,2,0))</f>
        <v/>
      </c>
      <c r="K62" s="504"/>
    </row>
    <row r="63" spans="1:11" ht="43.2" customHeight="1" x14ac:dyDescent="0.5">
      <c r="A63" s="265" t="s">
        <v>122</v>
      </c>
      <c r="B63" s="292" t="s">
        <v>390</v>
      </c>
      <c r="C63" s="292"/>
      <c r="D63" s="292"/>
      <c r="E63" s="478" t="str">
        <f>IF(F63="","",IFERROR(F63+G63,"non applicabile"))</f>
        <v/>
      </c>
      <c r="F63" s="529" t="str">
        <f>IF(G58="","",IFERROR(MAX(G58,G60,G62),"NON APPLICABILE"))</f>
        <v/>
      </c>
      <c r="G63" s="530" t="str">
        <f>IF(G59="","",IFERROR(MAXA(G59,G61),"non applicabile"))</f>
        <v/>
      </c>
      <c r="H63" s="230"/>
      <c r="I63" s="659" t="str">
        <f>IF(I62="altro","specificare","")</f>
        <v/>
      </c>
      <c r="J63" s="660"/>
      <c r="K63" s="661"/>
    </row>
    <row r="64" spans="1:11" ht="15.6" customHeight="1" x14ac:dyDescent="0.25">
      <c r="B64" s="727"/>
      <c r="C64" s="727"/>
      <c r="D64" s="727"/>
      <c r="E64" s="727"/>
      <c r="F64" s="727"/>
      <c r="G64" s="727"/>
      <c r="H64" s="727"/>
      <c r="I64" s="727"/>
      <c r="J64" s="727"/>
      <c r="K64" s="727"/>
    </row>
    <row r="66" spans="6:7" x14ac:dyDescent="0.25">
      <c r="F66" s="534"/>
    </row>
    <row r="68" spans="6:7" ht="28.8" x14ac:dyDescent="0.55000000000000004">
      <c r="F68" s="623" t="s">
        <v>362</v>
      </c>
      <c r="G68" s="623"/>
    </row>
  </sheetData>
  <sheetProtection algorithmName="SHA-512" hashValue="AdTKoomchzBh+7fLL1i4xk/4/6AwpAnsa8kqzRyLur0lU/EdbGK62wM/k5F1F5wINLGsdS0uNkmbZJDihRGTPA==" saltValue="m8Brj/bQxNMBZbi4R9LItg==" spinCount="100000" sheet="1" objects="1" scenarios="1"/>
  <dataConsolidate/>
  <mergeCells count="49">
    <mergeCell ref="F68:G68"/>
    <mergeCell ref="H9:K9"/>
    <mergeCell ref="D9:F9"/>
    <mergeCell ref="B33:K33"/>
    <mergeCell ref="K12:L12"/>
    <mergeCell ref="B9:C9"/>
    <mergeCell ref="B10:C10"/>
    <mergeCell ref="B11:C11"/>
    <mergeCell ref="B14:C14"/>
    <mergeCell ref="B19:C19"/>
    <mergeCell ref="B18:C18"/>
    <mergeCell ref="B31:C31"/>
    <mergeCell ref="B25:C25"/>
    <mergeCell ref="B26:C26"/>
    <mergeCell ref="B64:K64"/>
    <mergeCell ref="B13:C13"/>
    <mergeCell ref="B27:C27"/>
    <mergeCell ref="B21:C21"/>
    <mergeCell ref="B12:C12"/>
    <mergeCell ref="B16:C16"/>
    <mergeCell ref="B17:C17"/>
    <mergeCell ref="B22:C22"/>
    <mergeCell ref="B15:C15"/>
    <mergeCell ref="B44:C44"/>
    <mergeCell ref="B46:C46"/>
    <mergeCell ref="B47:C47"/>
    <mergeCell ref="B28:C28"/>
    <mergeCell ref="B45:C45"/>
    <mergeCell ref="B40:K40"/>
    <mergeCell ref="B37:C37"/>
    <mergeCell ref="B35:C35"/>
    <mergeCell ref="B36:C36"/>
    <mergeCell ref="B34:C34"/>
    <mergeCell ref="B55:C55"/>
    <mergeCell ref="B50:C50"/>
    <mergeCell ref="I63:K63"/>
    <mergeCell ref="A32:K32"/>
    <mergeCell ref="B1:B5"/>
    <mergeCell ref="J1:K5"/>
    <mergeCell ref="C1:I1"/>
    <mergeCell ref="C2:I3"/>
    <mergeCell ref="C4:I5"/>
    <mergeCell ref="B29:C29"/>
    <mergeCell ref="B20:C20"/>
    <mergeCell ref="B23:C23"/>
    <mergeCell ref="B24:C24"/>
    <mergeCell ref="B48:C48"/>
    <mergeCell ref="B39:C39"/>
    <mergeCell ref="B38:C38"/>
  </mergeCells>
  <dataValidations count="16">
    <dataValidation type="list" allowBlank="1" showInputMessage="1" showErrorMessage="1" sqref="E52" xr:uid="{00000000-0002-0000-0500-000000000000}">
      <formula1>"contestuale, non contestuale"</formula1>
    </dataValidation>
    <dataValidation type="list" allowBlank="1" showInputMessage="1" showErrorMessage="1" sqref="E15" xr:uid="{00000000-0002-0000-0500-000001000000}">
      <formula1>"SI, NO,"</formula1>
    </dataValidation>
    <dataValidation type="list" allowBlank="1" showInputMessage="1" showErrorMessage="1" sqref="I22" xr:uid="{00000000-0002-0000-0500-000002000000}">
      <formula1>"SI,NO,NON SO"</formula1>
    </dataValidation>
    <dataValidation type="list" allowBlank="1" showInputMessage="1" showErrorMessage="1" sqref="D20 I58 I60" xr:uid="{00000000-0002-0000-0500-000003000000}">
      <formula1>"SI,NO"</formula1>
    </dataValidation>
    <dataValidation type="list" allowBlank="1" showInputMessage="1" showErrorMessage="1" sqref="E16:E17 I37 E50 E35:E36 E59 E43 E53 E46:E47 E61" xr:uid="{00000000-0002-0000-0500-000004000000}">
      <formula1>"SI, NO, non so"</formula1>
    </dataValidation>
    <dataValidation type="list" allowBlank="1" showInputMessage="1" showErrorMessage="1" sqref="E41" xr:uid="{00000000-0002-0000-0500-000005000000}">
      <formula1>"rappresentativo della colonna d'acqua (quant), altro"</formula1>
    </dataValidation>
    <dataValidation type="list" allowBlank="1" showInputMessage="1" showErrorMessage="1" sqref="I62" xr:uid="{00000000-0002-0000-0500-000006000000}">
      <formula1>"PT, confronti inter-lab, altro"</formula1>
    </dataValidation>
    <dataValidation type="list" allowBlank="1" showInputMessage="1" showErrorMessage="1" sqref="I21 E42 E51" xr:uid="{00000000-0002-0000-0500-000007000000}">
      <formula1>"SI,NO,non so"</formula1>
    </dataValidation>
    <dataValidation type="list" allowBlank="1" showInputMessage="1" showErrorMessage="1" sqref="I23" xr:uid="{00000000-0002-0000-0500-000008000000}">
      <formula1>"si, no, non so"</formula1>
    </dataValidation>
    <dataValidation type="list" allowBlank="1" showInputMessage="1" showErrorMessage="1" sqref="I25" xr:uid="{00000000-0002-0000-0500-000009000000}">
      <formula1>"&lt; 3 anni, &gt; 3 anni, non so"</formula1>
    </dataValidation>
    <dataValidation type="list" allowBlank="1" showInputMessage="1" showErrorMessage="1" sqref="I26:I28" xr:uid="{00000000-0002-0000-0500-00000A000000}">
      <formula1>"SI,NO, non so"</formula1>
    </dataValidation>
    <dataValidation type="list" allowBlank="1" showInputMessage="1" showErrorMessage="1" sqref="E21:E27" xr:uid="{00000000-0002-0000-0500-00000B000000}">
      <formula1>"SI, NO, non rilevante"</formula1>
    </dataValidation>
    <dataValidation type="list" allowBlank="1" showInputMessage="1" showErrorMessage="1" prompt="COMPILARE ANCHE COLONNA I" sqref="E28" xr:uid="{00000000-0002-0000-0500-00000C000000}">
      <formula1>"SI, NO, non rilevante"</formula1>
    </dataValidation>
    <dataValidation type="list" allowBlank="1" showInputMessage="1" showErrorMessage="1" prompt="SE &quot;SI&quot; COMPILARE COLONNA I_x000a_" sqref="E37" xr:uid="{00000000-0002-0000-0500-00000D000000}">
      <formula1>"SI, NO, non so"</formula1>
    </dataValidation>
    <dataValidation type="list" allowBlank="1" showInputMessage="1" showErrorMessage="1" prompt="COMPILARE COLONNA I" sqref="E58" xr:uid="{00000000-0002-0000-0500-00000E000000}">
      <formula1>"SI, NO, non so"</formula1>
    </dataValidation>
    <dataValidation type="list" allowBlank="1" showInputMessage="1" showErrorMessage="1" prompt="IN CASO DI METODICA NON ACCREDITATA OMPILARE COLONNA I" sqref="E62" xr:uid="{00000000-0002-0000-0500-00000F000000}">
      <formula1>"SI, NO, non so"</formula1>
    </dataValidation>
  </dataValidations>
  <hyperlinks>
    <hyperlink ref="K12:L12" location="'1_Cartiglio '!A1" display="torna al CARTIGLIO" xr:uid="{00000000-0004-0000-0500-000000000000}"/>
    <hyperlink ref="F68:G68" location="'4-INFORMAZIONI RISULTATI AZIONI'!A1" display="VERIFICA RISULTATI" xr:uid="{00000000-0004-0000-0500-000001000000}"/>
  </hyperlinks>
  <pageMargins left="0.70866141732283472" right="0.70866141732283472" top="0.74803149606299213" bottom="0.74803149606299213" header="0.31496062992125984" footer="0.31496062992125984"/>
  <pageSetup paperSize="9" pageOrder="overThenDown"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COMPILARE COLONNA I" xr:uid="{00000000-0002-0000-0500-000010000000}">
          <x14:formula1>
            <xm:f>Foglio1!$D$31:$D$34</xm:f>
          </x14:formula1>
          <xm:sqref>E60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N42"/>
  <sheetViews>
    <sheetView zoomScale="60" zoomScaleNormal="60" workbookViewId="0">
      <selection activeCell="D1" sqref="D1:J2"/>
    </sheetView>
  </sheetViews>
  <sheetFormatPr defaultColWidth="9.109375" defaultRowHeight="13.2" x14ac:dyDescent="0.25"/>
  <cols>
    <col min="1" max="1" width="13.33203125" style="128" customWidth="1"/>
    <col min="2" max="2" width="53.88671875" style="214" customWidth="1"/>
    <col min="3" max="3" width="50.6640625" style="128" customWidth="1"/>
    <col min="4" max="4" width="26.33203125" style="215" customWidth="1"/>
    <col min="5" max="5" width="29" style="216" customWidth="1"/>
    <col min="6" max="6" width="25" style="216" customWidth="1"/>
    <col min="7" max="7" width="39.88671875" style="335" customWidth="1"/>
    <col min="8" max="8" width="24.109375" style="335" customWidth="1"/>
    <col min="9" max="9" width="23.33203125" style="335" bestFit="1" customWidth="1"/>
    <col min="10" max="10" width="32.109375" style="335" customWidth="1"/>
    <col min="11" max="11" width="23" style="335" customWidth="1"/>
    <col min="12" max="12" width="23.33203125" style="335" customWidth="1"/>
    <col min="13" max="13" width="15.6640625" style="128" bestFit="1" customWidth="1"/>
    <col min="14" max="16384" width="9.109375" style="128"/>
  </cols>
  <sheetData>
    <row r="1" spans="1:14" ht="38.4" customHeight="1" x14ac:dyDescent="0.25">
      <c r="B1" s="740"/>
      <c r="C1" s="740"/>
      <c r="D1" s="730" t="s">
        <v>229</v>
      </c>
      <c r="E1" s="731"/>
      <c r="F1" s="731"/>
      <c r="G1" s="731"/>
      <c r="H1" s="731"/>
      <c r="I1" s="731"/>
      <c r="J1" s="732"/>
      <c r="K1" s="739" t="str">
        <f>'1_Cartiglio '!$A$8&amp;"                                    Pagina "&amp;N2&amp;"  di "&amp;'1_Cartiglio '!$B$10&amp;"                                        "&amp;'1_Cartiglio '!$A$11&amp;'1_Cartiglio '!$B$11&amp;"                                  " &amp;'1_Cartiglio '!$A$12&amp;'1_Cartiglio '!$B$12&amp;""</f>
        <v>Appr. LNRBM-ITA                                    Pagina 7  di 8                                        Revisione n.1                                  Data:15/05/2023</v>
      </c>
      <c r="L1" s="739"/>
      <c r="M1" s="293"/>
    </row>
    <row r="2" spans="1:14" ht="17.399999999999999" customHeight="1" x14ac:dyDescent="0.25">
      <c r="B2" s="740"/>
      <c r="C2" s="740"/>
      <c r="D2" s="733"/>
      <c r="E2" s="734"/>
      <c r="F2" s="734"/>
      <c r="G2" s="734"/>
      <c r="H2" s="734"/>
      <c r="I2" s="734"/>
      <c r="J2" s="735"/>
      <c r="K2" s="739"/>
      <c r="L2" s="739"/>
      <c r="M2" s="294"/>
      <c r="N2" s="128">
        <v>7</v>
      </c>
    </row>
    <row r="3" spans="1:14" ht="30" customHeight="1" x14ac:dyDescent="0.25">
      <c r="B3" s="740"/>
      <c r="C3" s="740"/>
      <c r="D3" s="736" t="s">
        <v>230</v>
      </c>
      <c r="E3" s="737"/>
      <c r="F3" s="737"/>
      <c r="G3" s="737"/>
      <c r="H3" s="737"/>
      <c r="I3" s="737"/>
      <c r="J3" s="738"/>
      <c r="K3" s="739"/>
      <c r="L3" s="739"/>
      <c r="M3" s="294"/>
    </row>
    <row r="4" spans="1:14" ht="30.6" customHeight="1" x14ac:dyDescent="0.25">
      <c r="B4" s="740"/>
      <c r="C4" s="740"/>
      <c r="D4" s="730" t="s">
        <v>231</v>
      </c>
      <c r="E4" s="731"/>
      <c r="F4" s="731"/>
      <c r="G4" s="731"/>
      <c r="H4" s="731"/>
      <c r="I4" s="731"/>
      <c r="J4" s="732"/>
      <c r="K4" s="739"/>
      <c r="L4" s="739"/>
      <c r="M4" s="294"/>
    </row>
    <row r="5" spans="1:14" ht="17.399999999999999" customHeight="1" x14ac:dyDescent="0.25">
      <c r="B5" s="740"/>
      <c r="C5" s="740"/>
      <c r="D5" s="733"/>
      <c r="E5" s="734"/>
      <c r="F5" s="734"/>
      <c r="G5" s="734"/>
      <c r="H5" s="734"/>
      <c r="I5" s="734"/>
      <c r="J5" s="735"/>
      <c r="K5" s="739"/>
      <c r="L5" s="739"/>
      <c r="M5" s="295"/>
    </row>
    <row r="6" spans="1:14" ht="53.4" hidden="1" customHeight="1" x14ac:dyDescent="0.35">
      <c r="B6" s="218"/>
      <c r="C6" s="299"/>
      <c r="D6" s="299"/>
      <c r="E6" s="299"/>
      <c r="F6" s="299"/>
      <c r="G6" s="299"/>
      <c r="H6" s="299"/>
      <c r="I6" s="299"/>
      <c r="J6" s="299"/>
      <c r="K6" s="218"/>
      <c r="L6" s="218"/>
    </row>
    <row r="7" spans="1:14" ht="36" hidden="1" customHeight="1" x14ac:dyDescent="0.25">
      <c r="B7" s="218"/>
      <c r="C7" s="218"/>
      <c r="D7" s="218"/>
      <c r="E7" s="219"/>
      <c r="F7" s="219"/>
      <c r="G7" s="300"/>
      <c r="H7" s="300"/>
      <c r="I7" s="300"/>
      <c r="J7" s="300"/>
      <c r="K7" s="300"/>
      <c r="L7" s="300"/>
    </row>
    <row r="8" spans="1:14" ht="42" x14ac:dyDescent="0.25">
      <c r="B8" s="301" t="s">
        <v>170</v>
      </c>
      <c r="C8" s="301" t="s">
        <v>344</v>
      </c>
      <c r="D8" s="301" t="s">
        <v>348</v>
      </c>
      <c r="E8" s="301" t="s">
        <v>285</v>
      </c>
      <c r="F8" s="302" t="s">
        <v>345</v>
      </c>
      <c r="G8" s="301" t="s">
        <v>346</v>
      </c>
      <c r="H8" s="301" t="s">
        <v>348</v>
      </c>
      <c r="I8" s="301" t="s">
        <v>285</v>
      </c>
      <c r="J8" s="302" t="s">
        <v>347</v>
      </c>
      <c r="K8" s="301" t="s">
        <v>348</v>
      </c>
      <c r="L8" s="301" t="s">
        <v>285</v>
      </c>
    </row>
    <row r="9" spans="1:14" ht="54.6" customHeight="1" x14ac:dyDescent="0.5">
      <c r="A9" s="265" t="s">
        <v>123</v>
      </c>
      <c r="B9" s="741" t="s">
        <v>410</v>
      </c>
      <c r="C9" s="741"/>
      <c r="D9" s="741"/>
      <c r="E9" s="741"/>
      <c r="F9" s="741"/>
      <c r="G9" s="741"/>
      <c r="H9" s="741"/>
      <c r="I9" s="741"/>
      <c r="J9" s="741"/>
      <c r="K9" s="741"/>
      <c r="L9" s="741"/>
    </row>
    <row r="10" spans="1:14" ht="71.400000000000006" customHeight="1" x14ac:dyDescent="0.25">
      <c r="B10" s="303" t="s">
        <v>361</v>
      </c>
      <c r="C10" s="745" t="s">
        <v>223</v>
      </c>
      <c r="D10" s="745"/>
      <c r="E10" s="745"/>
      <c r="F10" s="745"/>
      <c r="G10" s="745"/>
      <c r="H10" s="745"/>
      <c r="I10" s="745"/>
      <c r="J10" s="745"/>
      <c r="K10" s="745"/>
      <c r="L10" s="746"/>
    </row>
    <row r="11" spans="1:14" ht="81.599999999999994" x14ac:dyDescent="0.35">
      <c r="B11" s="304" t="s">
        <v>173</v>
      </c>
      <c r="C11" s="305" t="s">
        <v>147</v>
      </c>
      <c r="D11" s="187"/>
      <c r="E11" s="33" t="str">
        <f>IF(D11="","",IF(D11="SI",1,0))</f>
        <v/>
      </c>
      <c r="F11" s="148" t="str">
        <f>E11</f>
        <v/>
      </c>
      <c r="G11" s="306"/>
      <c r="H11" s="146"/>
      <c r="I11" s="146"/>
      <c r="J11" s="146"/>
      <c r="K11" s="306"/>
      <c r="L11" s="307"/>
    </row>
    <row r="12" spans="1:14" ht="122.4" x14ac:dyDescent="0.35">
      <c r="B12" s="308" t="s">
        <v>148</v>
      </c>
      <c r="C12" s="309" t="s">
        <v>46</v>
      </c>
      <c r="D12" s="186"/>
      <c r="E12" s="33" t="str">
        <f>IF(D12="","",VLOOKUP(D12,Foglio1!$D$10:$G$12,4,0))</f>
        <v/>
      </c>
      <c r="F12" s="148" t="str">
        <f>IFERROR(E12/(I12*I13*I14),"")</f>
        <v/>
      </c>
      <c r="G12" s="310" t="s">
        <v>37</v>
      </c>
      <c r="H12" s="188"/>
      <c r="I12" s="33" t="str">
        <f>IF(H12="","",IF(H12="","",VLOOKUP(H12,Foglio1!D10:F12,3,0)))</f>
        <v/>
      </c>
      <c r="J12" s="311"/>
      <c r="K12" s="312"/>
      <c r="L12" s="313"/>
    </row>
    <row r="13" spans="1:14" ht="81.599999999999994" x14ac:dyDescent="0.35">
      <c r="B13" s="314"/>
      <c r="C13" s="315"/>
      <c r="D13" s="127"/>
      <c r="E13" s="127"/>
      <c r="F13" s="127"/>
      <c r="G13" s="315" t="s">
        <v>109</v>
      </c>
      <c r="H13" s="188"/>
      <c r="I13" s="33" t="str">
        <f>IF(H13="","",IF(H13="","",VLOOKUP(H13,Foglio1!D10:F12,3,0)))</f>
        <v/>
      </c>
      <c r="J13" s="312"/>
      <c r="K13" s="312"/>
      <c r="L13" s="313"/>
    </row>
    <row r="14" spans="1:14" ht="108" customHeight="1" x14ac:dyDescent="0.35">
      <c r="B14" s="314"/>
      <c r="C14" s="315"/>
      <c r="D14" s="127"/>
      <c r="E14" s="127"/>
      <c r="F14" s="127"/>
      <c r="G14" s="315" t="s">
        <v>174</v>
      </c>
      <c r="H14" s="188"/>
      <c r="I14" s="33" t="str">
        <f>IF(H14="","",VLOOKUP(H14,Foglio1!D10:F13,3,0))</f>
        <v/>
      </c>
      <c r="J14" s="312"/>
      <c r="K14" s="312"/>
      <c r="L14" s="313"/>
    </row>
    <row r="15" spans="1:14" ht="150" customHeight="1" x14ac:dyDescent="0.35">
      <c r="B15" s="314"/>
      <c r="C15" s="316" t="s">
        <v>149</v>
      </c>
      <c r="D15" s="186"/>
      <c r="E15" s="33" t="str">
        <f>IF(D15="","",VLOOKUP(D15,Foglio1!$D$10:$H$12,5,0))</f>
        <v/>
      </c>
      <c r="F15" s="148" t="str">
        <f>IFERROR(E15/I15,"")</f>
        <v/>
      </c>
      <c r="G15" s="310" t="s">
        <v>150</v>
      </c>
      <c r="H15" s="188"/>
      <c r="I15" s="33" t="str">
        <f>IF(D15="NO",1,IF(H15="","",IF(D15="si",VLOOKUP(H15,Foglio1!D58:E61,2,0),1)))</f>
        <v/>
      </c>
      <c r="J15" s="312"/>
      <c r="K15" s="312"/>
      <c r="L15" s="313"/>
    </row>
    <row r="16" spans="1:14" ht="42.6" thickBot="1" x14ac:dyDescent="0.55000000000000004">
      <c r="A16" s="265" t="s">
        <v>123</v>
      </c>
      <c r="B16" s="749" t="s">
        <v>218</v>
      </c>
      <c r="C16" s="750"/>
      <c r="D16" s="751"/>
      <c r="E16" s="211" t="str">
        <f>F16</f>
        <v>errore di Compilazione</v>
      </c>
      <c r="F16" s="149" t="str">
        <f>IF(AND(D12&lt;&gt;"",D15&lt;&gt;""),(IFERROR(AVERAGE(F12:F15),"")),"errore di Compilazione")</f>
        <v>errore di Compilazione</v>
      </c>
      <c r="G16" s="298"/>
      <c r="H16" s="317"/>
      <c r="I16" s="151"/>
      <c r="J16" s="318"/>
      <c r="K16" s="318"/>
      <c r="L16" s="319"/>
    </row>
    <row r="17" spans="1:12" ht="28.2" x14ac:dyDescent="0.5">
      <c r="A17" s="265"/>
      <c r="B17" s="742"/>
      <c r="C17" s="743"/>
      <c r="D17" s="743"/>
      <c r="E17" s="743"/>
      <c r="F17" s="743"/>
      <c r="G17" s="743"/>
      <c r="H17" s="743"/>
      <c r="I17" s="743"/>
      <c r="J17" s="743"/>
      <c r="K17" s="743"/>
      <c r="L17" s="744"/>
    </row>
    <row r="18" spans="1:12" ht="33" x14ac:dyDescent="0.25">
      <c r="A18" s="320" t="s">
        <v>220</v>
      </c>
      <c r="B18" s="741" t="s">
        <v>234</v>
      </c>
      <c r="C18" s="741"/>
      <c r="D18" s="741"/>
      <c r="E18" s="741"/>
      <c r="F18" s="741"/>
      <c r="G18" s="741"/>
      <c r="H18" s="741"/>
      <c r="I18" s="741"/>
      <c r="J18" s="741"/>
      <c r="K18" s="741"/>
      <c r="L18" s="741"/>
    </row>
    <row r="19" spans="1:12" ht="69" customHeight="1" x14ac:dyDescent="0.25">
      <c r="B19" s="303" t="s">
        <v>219</v>
      </c>
      <c r="C19" s="747" t="s">
        <v>221</v>
      </c>
      <c r="D19" s="747"/>
      <c r="E19" s="747"/>
      <c r="F19" s="747"/>
      <c r="G19" s="747"/>
      <c r="H19" s="747"/>
      <c r="I19" s="747"/>
      <c r="J19" s="747"/>
      <c r="K19" s="747"/>
      <c r="L19" s="747"/>
    </row>
    <row r="20" spans="1:12" ht="81.599999999999994" x14ac:dyDescent="0.25">
      <c r="B20" s="310" t="s">
        <v>401</v>
      </c>
      <c r="C20" s="315" t="s">
        <v>402</v>
      </c>
      <c r="D20" s="186"/>
      <c r="E20" s="152" t="str">
        <f>IF(D20="","",VLOOKUP(D20,Foglio1!$D$10:$G$12,4,0))</f>
        <v/>
      </c>
      <c r="F20" s="505" t="str">
        <f>IFERROR(IF(D20="NO",1,E20/I20),"")</f>
        <v/>
      </c>
      <c r="G20" s="321" t="s">
        <v>172</v>
      </c>
      <c r="H20" s="186"/>
      <c r="I20" s="152" t="str">
        <f>IF(H20="","",IF(D20="SI",VLOOKUP(H20,Foglio1!D41:E44,2,0),1))</f>
        <v/>
      </c>
      <c r="J20" s="322"/>
      <c r="K20" s="322"/>
      <c r="L20" s="322"/>
    </row>
    <row r="21" spans="1:12" ht="60" customHeight="1" x14ac:dyDescent="0.35">
      <c r="B21" s="507"/>
      <c r="C21" s="315"/>
      <c r="D21" s="510"/>
      <c r="E21" s="510"/>
      <c r="F21" s="505" t="str">
        <f>IFERROR(IF(D20="NO",1,E20/I21),"")</f>
        <v/>
      </c>
      <c r="G21" s="321" t="s">
        <v>105</v>
      </c>
      <c r="H21" s="186"/>
      <c r="I21" s="152" t="str">
        <f>IF(H21="","",VLOOKUP(H21,Foglio1!D47:E50,2,0))</f>
        <v/>
      </c>
      <c r="J21" s="297"/>
      <c r="K21" s="297"/>
      <c r="L21" s="297"/>
    </row>
    <row r="22" spans="1:12" ht="81.599999999999994" x14ac:dyDescent="0.35">
      <c r="B22" s="507"/>
      <c r="C22" s="297"/>
      <c r="D22" s="510"/>
      <c r="E22" s="510"/>
      <c r="F22" s="506" t="str">
        <f>IFERROR(IF(D20="NO",1,E20/I22),"")</f>
        <v/>
      </c>
      <c r="G22" s="321" t="s">
        <v>151</v>
      </c>
      <c r="H22" s="186"/>
      <c r="I22" s="33" t="str">
        <f>IF(H22="","",VLOOKUP(H22,Foglio1!J47:K50,2,0))</f>
        <v/>
      </c>
      <c r="J22" s="297"/>
      <c r="K22" s="297"/>
      <c r="L22" s="297"/>
    </row>
    <row r="23" spans="1:12" ht="40.799999999999997" x14ac:dyDescent="0.35">
      <c r="B23" s="507"/>
      <c r="C23" s="297"/>
      <c r="D23" s="510"/>
      <c r="E23" s="510"/>
      <c r="F23" s="506" t="str">
        <f>IFERROR(IF(D20="NO",1,E20/I23),"")</f>
        <v/>
      </c>
      <c r="G23" s="321" t="s">
        <v>225</v>
      </c>
      <c r="H23" s="186"/>
      <c r="I23" s="33" t="str">
        <f>IF(H23="","",VLOOKUP(H23,Foglio1!D15:F17,3,0))</f>
        <v/>
      </c>
      <c r="J23" s="323"/>
      <c r="K23" s="297"/>
      <c r="L23" s="297"/>
    </row>
    <row r="24" spans="1:12" ht="59.4" customHeight="1" thickBot="1" x14ac:dyDescent="0.3">
      <c r="B24" s="749"/>
      <c r="C24" s="750"/>
      <c r="D24" s="751"/>
      <c r="E24" s="508" t="str">
        <f>IF(D20&lt;&gt;"",(IF(D20="SI",F24,1.5)),"")</f>
        <v/>
      </c>
      <c r="F24" s="509" t="str">
        <f>IF(D20&lt;&gt;"",IFERROR(AVERAGE(F20:F23),"ERRORE DI COMPILAZIONE"),"")</f>
        <v/>
      </c>
      <c r="G24" s="535" t="str">
        <f>IFERROR(AVERAGE(F20:F21)+AVERAGE(F22:F23),"")</f>
        <v/>
      </c>
      <c r="H24" s="297"/>
      <c r="I24" s="33"/>
      <c r="J24" s="324"/>
      <c r="K24" s="297"/>
      <c r="L24" s="297"/>
    </row>
    <row r="25" spans="1:12" ht="21.6" thickBot="1" x14ac:dyDescent="0.3">
      <c r="B25" s="752"/>
      <c r="C25" s="753"/>
      <c r="D25" s="753"/>
      <c r="E25" s="754"/>
      <c r="F25" s="754"/>
      <c r="G25" s="754"/>
      <c r="H25" s="754"/>
      <c r="I25" s="754"/>
      <c r="J25" s="753"/>
      <c r="K25" s="754"/>
      <c r="L25" s="755"/>
    </row>
    <row r="26" spans="1:12" ht="42.6" thickBot="1" x14ac:dyDescent="0.3">
      <c r="B26" s="326" t="s">
        <v>224</v>
      </c>
      <c r="C26" s="327"/>
      <c r="D26" s="327"/>
      <c r="E26" s="150" t="str">
        <f>IF(AND(F16&gt;0,E24&gt;0),IFERROR(IF(AVERAGE(E16,E24)&lt;=1,AVERAGE(E16,E24),1),""),"NON ATTUabile")</f>
        <v/>
      </c>
      <c r="F26" s="327"/>
      <c r="G26" s="327"/>
      <c r="H26" s="327"/>
      <c r="I26" s="327"/>
      <c r="J26" s="327"/>
      <c r="K26" s="327"/>
      <c r="L26" s="328"/>
    </row>
    <row r="27" spans="1:12" x14ac:dyDescent="0.25">
      <c r="B27" s="128"/>
      <c r="D27" s="128"/>
      <c r="E27" s="128"/>
      <c r="F27" s="128"/>
      <c r="G27" s="128"/>
      <c r="H27" s="128"/>
      <c r="I27" s="128"/>
      <c r="J27" s="128"/>
      <c r="K27" s="128"/>
      <c r="L27" s="128"/>
    </row>
    <row r="28" spans="1:12" ht="28.8" x14ac:dyDescent="0.55000000000000004">
      <c r="B28" s="128"/>
      <c r="C28" s="623" t="s">
        <v>362</v>
      </c>
      <c r="D28" s="623"/>
      <c r="E28" s="128"/>
      <c r="F28" s="128"/>
      <c r="G28" s="128"/>
      <c r="H28" s="128"/>
      <c r="I28" s="128"/>
      <c r="J28" s="128"/>
      <c r="K28" s="128"/>
      <c r="L28" s="128"/>
    </row>
    <row r="29" spans="1:12" x14ac:dyDescent="0.25">
      <c r="B29" s="128"/>
      <c r="D29" s="128"/>
      <c r="E29" s="128"/>
      <c r="F29" s="128"/>
      <c r="G29" s="128"/>
      <c r="H29" s="128"/>
      <c r="I29" s="128"/>
      <c r="J29" s="128"/>
      <c r="K29" s="128"/>
      <c r="L29" s="128"/>
    </row>
    <row r="30" spans="1:12" x14ac:dyDescent="0.25">
      <c r="B30" s="128"/>
      <c r="D30" s="128"/>
      <c r="E30" s="128"/>
      <c r="F30" s="128"/>
      <c r="G30" s="128"/>
      <c r="H30" s="128"/>
      <c r="I30" s="128"/>
      <c r="J30" s="128"/>
      <c r="K30" s="128"/>
      <c r="L30" s="128"/>
    </row>
    <row r="31" spans="1:12" ht="33" x14ac:dyDescent="0.6">
      <c r="B31" s="329" t="s">
        <v>354</v>
      </c>
      <c r="C31" s="330"/>
      <c r="D31" s="207"/>
      <c r="E31" s="128"/>
      <c r="F31" s="128"/>
      <c r="G31" s="128"/>
      <c r="H31" s="128"/>
      <c r="I31" s="128"/>
      <c r="J31" s="128"/>
      <c r="K31" s="128"/>
      <c r="L31" s="128"/>
    </row>
    <row r="32" spans="1:12" ht="25.2" thickBot="1" x14ac:dyDescent="0.45">
      <c r="B32" s="538" t="s">
        <v>403</v>
      </c>
      <c r="C32" s="536" t="s">
        <v>404</v>
      </c>
      <c r="D32" s="537"/>
      <c r="E32" s="128"/>
      <c r="F32" s="128"/>
      <c r="G32" s="128"/>
      <c r="H32" s="128"/>
      <c r="I32" s="128"/>
      <c r="J32" s="128"/>
      <c r="K32" s="128"/>
      <c r="L32" s="128"/>
    </row>
    <row r="33" spans="1:12" ht="42" x14ac:dyDescent="0.5">
      <c r="A33" s="265" t="s">
        <v>259</v>
      </c>
      <c r="B33" s="516" t="s">
        <v>242</v>
      </c>
      <c r="C33" s="517" t="s">
        <v>257</v>
      </c>
      <c r="D33" s="518"/>
      <c r="E33" s="517"/>
      <c r="F33" s="519"/>
      <c r="G33" s="519"/>
      <c r="H33" s="519"/>
      <c r="I33" s="519"/>
      <c r="J33" s="519"/>
      <c r="K33" s="519"/>
      <c r="L33" s="520"/>
    </row>
    <row r="34" spans="1:12" ht="102.6" x14ac:dyDescent="0.25">
      <c r="B34" s="511" t="s">
        <v>156</v>
      </c>
      <c r="C34" s="512" t="s">
        <v>155</v>
      </c>
      <c r="D34" s="513"/>
      <c r="E34" s="514" t="str">
        <f>IF(D34="","",VLOOKUP(D34,Foglio1!$D$10:$G$12,4,0))</f>
        <v/>
      </c>
      <c r="F34" s="514" t="str">
        <f>IF(D34="","",IF(D34="SI",E34/I34,1))</f>
        <v/>
      </c>
      <c r="G34" s="515" t="s">
        <v>145</v>
      </c>
      <c r="H34" s="513"/>
      <c r="I34" s="514" t="str">
        <f>IF(H34="","",VLOOKUP(H34,Foglio1!D10:F12,3,0))</f>
        <v/>
      </c>
      <c r="J34" s="331"/>
      <c r="K34" s="331"/>
      <c r="L34" s="332"/>
    </row>
    <row r="35" spans="1:12" ht="42" x14ac:dyDescent="0.25">
      <c r="B35" s="521" t="s">
        <v>153</v>
      </c>
      <c r="C35" s="310" t="s">
        <v>154</v>
      </c>
      <c r="D35" s="186"/>
      <c r="E35" s="33" t="str">
        <f>IF(D35="","",VLOOKUP(D35,Foglio1!$D$10:$I$16,6,0))</f>
        <v/>
      </c>
      <c r="F35" s="33" t="str">
        <f>IF(D35="","",IF(D35="SI",E35/(I35*L35)*F36,0.5))</f>
        <v/>
      </c>
      <c r="G35" s="315" t="s">
        <v>73</v>
      </c>
      <c r="H35" s="186"/>
      <c r="I35" s="33" t="str">
        <f>IF(H35="","",VLOOKUP(H35,Foglio1!D64:E67,2,0))</f>
        <v/>
      </c>
      <c r="J35" s="297" t="s">
        <v>76</v>
      </c>
      <c r="K35" s="186"/>
      <c r="L35" s="334" t="str">
        <f>IF(K35="","",VLOOKUP(K35,Foglio1!D52:E56,2,0))</f>
        <v/>
      </c>
    </row>
    <row r="36" spans="1:12" ht="61.2" x14ac:dyDescent="0.25">
      <c r="B36" s="333" t="s">
        <v>107</v>
      </c>
      <c r="C36" s="310" t="s">
        <v>106</v>
      </c>
      <c r="D36" s="186"/>
      <c r="E36" s="33" t="str">
        <f>IF(D36="","",VLOOKUP(D36,Foglio1!$D$10:$G$12,4,0))</f>
        <v/>
      </c>
      <c r="F36" s="33" t="str">
        <f>IF(D36="","",IF(D36="NO",1,E36/I36))</f>
        <v/>
      </c>
      <c r="G36" s="315" t="s">
        <v>108</v>
      </c>
      <c r="H36" s="186"/>
      <c r="I36" s="33" t="str">
        <f>IF(H36="","",IF(H36="SI",0.5,1))</f>
        <v/>
      </c>
      <c r="J36" s="297"/>
      <c r="K36" s="297"/>
      <c r="L36" s="334"/>
    </row>
    <row r="37" spans="1:12" ht="42.6" thickBot="1" x14ac:dyDescent="0.3">
      <c r="B37" s="522" t="s">
        <v>153</v>
      </c>
      <c r="C37" s="317"/>
      <c r="D37" s="147"/>
      <c r="E37" s="523" t="str">
        <f>IF(D31="","",IF(D31="NO",1,F37))</f>
        <v/>
      </c>
      <c r="F37" s="524" t="str">
        <f>IF(AND(F35="",F36=""),"",MAX(F34:F36))</f>
        <v/>
      </c>
      <c r="G37" s="324"/>
      <c r="H37" s="147"/>
      <c r="I37" s="151"/>
      <c r="J37" s="324"/>
      <c r="K37" s="324"/>
      <c r="L37" s="325"/>
    </row>
    <row r="42" spans="1:12" ht="72" customHeight="1" x14ac:dyDescent="0.4">
      <c r="C42" s="748" t="s">
        <v>362</v>
      </c>
      <c r="D42" s="748"/>
      <c r="G42" s="463" t="str">
        <f>IF(AND(D34="SI",E37&gt;=1),"ATTENZIONE_EARLY WARNING NON EFFICIENTE","")</f>
        <v/>
      </c>
    </row>
  </sheetData>
  <sheetProtection algorithmName="SHA-512" hashValue="9QES83xLs/XUxiuc7dOhEjCPt736gaRFT6GCTH5zGL6YjdePI25nMTe9tTUxU9O18XP5M/9Fi2FpNQsYcvsT/g==" saltValue="vuug40fhaItb+0GVUw+UJg==" spinCount="100000" sheet="1" objects="1" scenarios="1"/>
  <mergeCells count="15">
    <mergeCell ref="C42:D42"/>
    <mergeCell ref="C28:D28"/>
    <mergeCell ref="B24:D24"/>
    <mergeCell ref="B16:D16"/>
    <mergeCell ref="B25:L25"/>
    <mergeCell ref="B9:L9"/>
    <mergeCell ref="B18:L18"/>
    <mergeCell ref="B17:L17"/>
    <mergeCell ref="C10:L10"/>
    <mergeCell ref="C19:L19"/>
    <mergeCell ref="D1:J2"/>
    <mergeCell ref="D3:J3"/>
    <mergeCell ref="D4:J5"/>
    <mergeCell ref="K1:L5"/>
    <mergeCell ref="B1:C5"/>
  </mergeCells>
  <dataValidations count="11">
    <dataValidation type="list" allowBlank="1" showInputMessage="1" showErrorMessage="1" sqref="K34" xr:uid="{00000000-0002-0000-0600-000000000000}">
      <formula1>"valori soglia per il fito, valori soglia per biotossine, entrambi, no"</formula1>
    </dataValidation>
    <dataValidation type="list" allowBlank="1" showInputMessage="1" showErrorMessage="1" sqref="H36:H37 H12:H14 H16 H34 D11 D37" xr:uid="{00000000-0002-0000-0600-000001000000}">
      <formula1>"SI, NO, non so"</formula1>
    </dataValidation>
    <dataValidation type="list" allowBlank="1" showInputMessage="1" showErrorMessage="1" sqref="H20" xr:uid="{00000000-0002-0000-0600-000002000000}">
      <formula1>"LOCALI, NAZIONALI, EUROPEI, ALTRO"</formula1>
    </dataValidation>
    <dataValidation type="list" allowBlank="1" showInputMessage="1" showErrorMessage="1" sqref="K36:K37" xr:uid="{00000000-0002-0000-0600-000003000000}">
      <formula1>"mancata individuazione della tossicità, prodotto non ritirato, mancata comunicazione, prodotto contaminato proveniente da mercato estero, altro, nessun evento"</formula1>
    </dataValidation>
    <dataValidation type="list" allowBlank="1" showInputMessage="1" showErrorMessage="1" sqref="H15" xr:uid="{00000000-0002-0000-0600-000004000000}">
      <formula1>"settimanale, quindicinale, mensile, compatibilmente con il periodo di sospensione"</formula1>
    </dataValidation>
    <dataValidation type="list" allowBlank="1" showInputMessage="1" showErrorMessage="1" prompt="COMPILARE LA CELLA COLONNA K_x000a_" sqref="H35" xr:uid="{00000000-0002-0000-0600-000005000000}">
      <formula1>"ultimi 3 anni, ultimi 5 anni, non so, nessun evento"</formula1>
    </dataValidation>
    <dataValidation type="list" allowBlank="1" showInputMessage="1" showErrorMessage="1" sqref="D31" xr:uid="{00000000-0002-0000-0600-000006000000}">
      <formula1>"SI,NO"</formula1>
    </dataValidation>
    <dataValidation type="list" allowBlank="1" showInputMessage="1" showErrorMessage="1" prompt="COMPILARE CELLE COLONNA H" sqref="D12 D15" xr:uid="{00000000-0002-0000-0600-000007000000}">
      <formula1>"SI, NO, non so"</formula1>
    </dataValidation>
    <dataValidation type="list" allowBlank="1" showInputMessage="1" showErrorMessage="1" prompt="ATTENZIONE COMPILARE CELLE COLONNA I" sqref="D20" xr:uid="{00000000-0002-0000-0600-000008000000}">
      <formula1>"SI, NO,"</formula1>
    </dataValidation>
    <dataValidation type="list" allowBlank="1" showInputMessage="1" showErrorMessage="1" prompt="COMPILARE LE CELLE COLONNA H" sqref="D34" xr:uid="{00000000-0002-0000-0600-000009000000}">
      <formula1>"SI, NO, non so"</formula1>
    </dataValidation>
    <dataValidation type="list" allowBlank="1" showInputMessage="1" showErrorMessage="1" prompt="COMPILARE CELLE COLONNA H_x000a_" sqref="D35:D36" xr:uid="{00000000-0002-0000-0600-00000A000000}">
      <formula1>"SI, NO, non so"</formula1>
    </dataValidation>
  </dataValidations>
  <hyperlinks>
    <hyperlink ref="C42:D42" location="'4-INFORMAZIONI RISULTATI AZIONI'!A1" display="VERIFICA RISULTATI" xr:uid="{00000000-0004-0000-0600-000000000000}"/>
    <hyperlink ref="C28:D28" location="'4-INFORMAZIONI RISULTATI AZIONI'!A1" display="VERIFICA RISULTATI" xr:uid="{00000000-0004-0000-0600-000001000000}"/>
  </hyperlinks>
  <printOptions headings="1" gridLines="1"/>
  <pageMargins left="0.70866141732283472" right="0.70866141732283472" top="0.74803149606299213" bottom="0.74803149606299213" header="0.31496062992125984" footer="0.31496062992125984"/>
  <pageSetup paperSize="9" orientation="portrait" horizontalDpi="300" verticalDpi="30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B000000}">
          <x14:formula1>
            <xm:f>Foglio1!$D$47:$D$50</xm:f>
          </x14:formula1>
          <xm:sqref>H21 H24</xm:sqref>
        </x14:dataValidation>
        <x14:dataValidation type="list" allowBlank="1" showInputMessage="1" showErrorMessage="1" xr:uid="{00000000-0002-0000-0600-00000C000000}">
          <x14:formula1>
            <xm:f>Foglio1!$J$47:$J$50</xm:f>
          </x14:formula1>
          <xm:sqref>H22</xm:sqref>
        </x14:dataValidation>
        <x14:dataValidation type="list" allowBlank="1" showInputMessage="1" showErrorMessage="1" xr:uid="{00000000-0002-0000-0600-00000D000000}">
          <x14:formula1>
            <xm:f>Foglio1!$D$15:$D$17</xm:f>
          </x14:formula1>
          <xm:sqref>H23</xm:sqref>
        </x14:dataValidation>
        <x14:dataValidation type="list" allowBlank="1" showInputMessage="1" showErrorMessage="1" xr:uid="{00000000-0002-0000-0600-00000E000000}">
          <x14:formula1>
            <xm:f>Foglio1!$D$52:$D$56</xm:f>
          </x14:formula1>
          <xm:sqref>K35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N46"/>
  <sheetViews>
    <sheetView topLeftCell="A7" zoomScale="60" zoomScaleNormal="60" workbookViewId="0">
      <selection activeCell="D7" sqref="D7:J8"/>
    </sheetView>
  </sheetViews>
  <sheetFormatPr defaultColWidth="9.109375" defaultRowHeight="13.2" x14ac:dyDescent="0.25"/>
  <cols>
    <col min="1" max="1" width="13.33203125" style="2" customWidth="1"/>
    <col min="2" max="2" width="53.88671875" style="12" customWidth="1"/>
    <col min="3" max="3" width="50.6640625" style="2" customWidth="1"/>
    <col min="4" max="4" width="32.33203125" style="3" customWidth="1"/>
    <col min="5" max="5" width="35.44140625" style="13" customWidth="1"/>
    <col min="6" max="6" width="22.5546875" style="13" bestFit="1" customWidth="1"/>
    <col min="7" max="7" width="39.88671875" style="20" customWidth="1"/>
    <col min="8" max="8" width="23.33203125" style="20" customWidth="1"/>
    <col min="9" max="9" width="27.88671875" style="20" customWidth="1"/>
    <col min="10" max="11" width="23.33203125" style="20" customWidth="1"/>
    <col min="12" max="12" width="18.44140625" style="20" customWidth="1"/>
    <col min="13" max="13" width="16.33203125" style="2" customWidth="1"/>
    <col min="14" max="14" width="13" style="2" customWidth="1"/>
    <col min="15" max="15" width="12.44140625" style="2" customWidth="1"/>
    <col min="16" max="16" width="12.33203125" style="2" customWidth="1"/>
    <col min="17" max="17" width="10.6640625" style="2" customWidth="1"/>
    <col min="18" max="18" width="33.109375" style="2" customWidth="1"/>
    <col min="19" max="19" width="15.6640625" style="2" bestFit="1" customWidth="1"/>
    <col min="20" max="16384" width="9.109375" style="2"/>
  </cols>
  <sheetData>
    <row r="1" spans="2:14" ht="34.950000000000003" hidden="1" customHeight="1" x14ac:dyDescent="0.25">
      <c r="B1" s="759"/>
      <c r="C1" s="759"/>
      <c r="D1" s="760"/>
      <c r="E1" s="760"/>
      <c r="F1" s="760"/>
      <c r="G1" s="760"/>
      <c r="H1" s="760"/>
      <c r="I1" s="760"/>
      <c r="J1" s="760"/>
      <c r="K1" s="760"/>
      <c r="L1" s="760"/>
      <c r="M1" s="31"/>
    </row>
    <row r="2" spans="2:14" ht="22.2" hidden="1" x14ac:dyDescent="0.25">
      <c r="B2" s="759"/>
      <c r="C2" s="759"/>
      <c r="D2" s="760"/>
      <c r="E2" s="760"/>
      <c r="F2" s="760"/>
      <c r="G2" s="760"/>
      <c r="H2" s="760"/>
      <c r="I2" s="760"/>
      <c r="J2" s="760"/>
      <c r="K2" s="760"/>
      <c r="L2" s="760"/>
      <c r="M2" s="31"/>
    </row>
    <row r="3" spans="2:14" ht="33" hidden="1" customHeight="1" x14ac:dyDescent="0.25">
      <c r="B3" s="759"/>
      <c r="C3" s="759"/>
      <c r="D3" s="760"/>
      <c r="E3" s="760"/>
      <c r="F3" s="760"/>
      <c r="G3" s="760"/>
      <c r="H3" s="760"/>
      <c r="I3" s="760"/>
      <c r="J3" s="760"/>
      <c r="K3" s="760"/>
      <c r="L3" s="760"/>
      <c r="M3" s="31"/>
    </row>
    <row r="4" spans="2:14" ht="22.2" hidden="1" x14ac:dyDescent="0.25">
      <c r="B4" s="759"/>
      <c r="C4" s="759"/>
      <c r="D4" s="760"/>
      <c r="E4" s="760"/>
      <c r="F4" s="760"/>
      <c r="G4" s="760"/>
      <c r="H4" s="760"/>
      <c r="I4" s="760"/>
      <c r="J4" s="760"/>
      <c r="K4" s="760"/>
      <c r="L4" s="760"/>
      <c r="M4" s="31"/>
    </row>
    <row r="5" spans="2:14" ht="53.4" hidden="1" customHeight="1" x14ac:dyDescent="0.25">
      <c r="B5" s="759"/>
      <c r="C5" s="759"/>
      <c r="D5" s="760"/>
      <c r="E5" s="760"/>
      <c r="F5" s="760"/>
      <c r="G5" s="760"/>
      <c r="H5" s="760"/>
      <c r="I5" s="760"/>
      <c r="J5" s="760"/>
      <c r="K5" s="760"/>
      <c r="L5" s="760"/>
      <c r="M5" s="31"/>
    </row>
    <row r="6" spans="2:14" ht="73.2" hidden="1" customHeight="1" x14ac:dyDescent="0.25">
      <c r="B6" s="32"/>
      <c r="C6" s="32"/>
      <c r="D6" s="32"/>
      <c r="E6" s="14"/>
      <c r="F6" s="14"/>
      <c r="G6" s="19"/>
      <c r="H6" s="19"/>
      <c r="I6" s="19"/>
      <c r="J6" s="19"/>
      <c r="K6" s="19"/>
      <c r="L6" s="19"/>
      <c r="M6" s="15"/>
    </row>
    <row r="7" spans="2:14" ht="13.2" customHeight="1" x14ac:dyDescent="0.25">
      <c r="B7" s="551"/>
      <c r="C7" s="551"/>
      <c r="D7" s="761" t="s">
        <v>229</v>
      </c>
      <c r="E7" s="762"/>
      <c r="F7" s="762"/>
      <c r="G7" s="762"/>
      <c r="H7" s="762"/>
      <c r="I7" s="762"/>
      <c r="J7" s="763"/>
      <c r="K7" s="767" t="str">
        <f>'1_Cartiglio '!$A$8&amp;"                                    Pagina "&amp;N8&amp;"  di "&amp;'1_Cartiglio '!$B$10&amp;"                                        "&amp;'1_Cartiglio '!$A$11&amp;'1_Cartiglio '!$B$11&amp;"                                  " &amp;'1_Cartiglio '!$A$12&amp;'1_Cartiglio '!$B$12&amp;""</f>
        <v>Appr. LNRBM-ITA                                    Pagina 8  di 8                                        Revisione n.1                                  Data:15/05/2023</v>
      </c>
      <c r="L7" s="767"/>
      <c r="M7" s="15"/>
    </row>
    <row r="8" spans="2:14" ht="38.4" customHeight="1" x14ac:dyDescent="0.25">
      <c r="B8" s="551"/>
      <c r="C8" s="551"/>
      <c r="D8" s="764"/>
      <c r="E8" s="765"/>
      <c r="F8" s="765"/>
      <c r="G8" s="765"/>
      <c r="H8" s="765"/>
      <c r="I8" s="765"/>
      <c r="J8" s="766"/>
      <c r="K8" s="767"/>
      <c r="L8" s="767"/>
      <c r="M8" s="15"/>
      <c r="N8" s="2">
        <v>8</v>
      </c>
    </row>
    <row r="9" spans="2:14" ht="26.25" customHeight="1" x14ac:dyDescent="0.25">
      <c r="B9" s="551"/>
      <c r="C9" s="551"/>
      <c r="D9" s="768" t="s">
        <v>230</v>
      </c>
      <c r="E9" s="769"/>
      <c r="F9" s="769"/>
      <c r="G9" s="769"/>
      <c r="H9" s="769"/>
      <c r="I9" s="769"/>
      <c r="J9" s="770"/>
      <c r="K9" s="767"/>
      <c r="L9" s="767"/>
      <c r="M9" s="15"/>
    </row>
    <row r="10" spans="2:14" ht="39" customHeight="1" x14ac:dyDescent="0.25">
      <c r="B10" s="551"/>
      <c r="C10" s="551"/>
      <c r="D10" s="761" t="s">
        <v>231</v>
      </c>
      <c r="E10" s="762"/>
      <c r="F10" s="762"/>
      <c r="G10" s="762"/>
      <c r="H10" s="762"/>
      <c r="I10" s="762"/>
      <c r="J10" s="763"/>
      <c r="K10" s="767"/>
      <c r="L10" s="767"/>
      <c r="M10" s="15"/>
    </row>
    <row r="11" spans="2:14" ht="11.25" customHeight="1" x14ac:dyDescent="0.25">
      <c r="B11" s="551"/>
      <c r="C11" s="551"/>
      <c r="D11" s="764"/>
      <c r="E11" s="765"/>
      <c r="F11" s="765"/>
      <c r="G11" s="765"/>
      <c r="H11" s="765"/>
      <c r="I11" s="765"/>
      <c r="J11" s="766"/>
      <c r="K11" s="767"/>
      <c r="L11" s="767"/>
      <c r="M11" s="15"/>
    </row>
    <row r="12" spans="2:14" ht="13.2" customHeight="1" x14ac:dyDescent="0.25">
      <c r="B12" s="32"/>
      <c r="C12" s="32"/>
      <c r="D12" s="32"/>
      <c r="E12" s="14"/>
      <c r="F12" s="14"/>
      <c r="G12" s="19"/>
      <c r="H12" s="19"/>
      <c r="I12" s="19"/>
      <c r="J12" s="19"/>
      <c r="K12" s="19"/>
      <c r="L12" s="19"/>
      <c r="M12" s="15"/>
    </row>
    <row r="13" spans="2:14" ht="63.6" customHeight="1" x14ac:dyDescent="0.35">
      <c r="B13" s="190" t="s">
        <v>321</v>
      </c>
      <c r="C13" s="757"/>
      <c r="D13" s="757"/>
      <c r="E13" s="757"/>
      <c r="F13" s="757"/>
      <c r="G13" s="757"/>
      <c r="H13" s="15"/>
      <c r="I13" s="15"/>
      <c r="J13" s="15"/>
      <c r="K13" s="15"/>
      <c r="L13" s="2"/>
    </row>
    <row r="14" spans="2:14" ht="64.95" customHeight="1" x14ac:dyDescent="0.35">
      <c r="B14" s="190" t="s">
        <v>319</v>
      </c>
      <c r="C14" s="757"/>
      <c r="D14" s="757"/>
      <c r="E14" s="757"/>
      <c r="F14" s="757"/>
      <c r="G14" s="757"/>
      <c r="H14" s="1"/>
      <c r="I14" s="1"/>
      <c r="J14" s="1"/>
      <c r="K14" s="1"/>
      <c r="L14" s="2"/>
    </row>
    <row r="15" spans="2:14" ht="49.95" customHeight="1" x14ac:dyDescent="0.35">
      <c r="B15" s="190" t="s">
        <v>320</v>
      </c>
      <c r="C15" s="757"/>
      <c r="D15" s="757"/>
      <c r="E15" s="757"/>
      <c r="F15" s="757"/>
      <c r="G15" s="757"/>
      <c r="H15" s="1"/>
      <c r="I15" s="1"/>
      <c r="J15" s="1"/>
      <c r="K15" s="1"/>
      <c r="L15" s="2"/>
    </row>
    <row r="16" spans="2:14" ht="49.95" customHeight="1" x14ac:dyDescent="0.35">
      <c r="B16" s="190" t="s">
        <v>160</v>
      </c>
      <c r="C16" s="757"/>
      <c r="D16" s="757"/>
      <c r="E16" s="757"/>
      <c r="F16" s="757"/>
      <c r="G16" s="757"/>
      <c r="H16" s="2"/>
      <c r="I16" s="2"/>
      <c r="J16" s="2"/>
      <c r="K16" s="2"/>
      <c r="L16" s="2"/>
    </row>
    <row r="17" spans="1:13" ht="52.2" customHeight="1" x14ac:dyDescent="0.4">
      <c r="A17" s="2" t="s">
        <v>117</v>
      </c>
      <c r="B17" s="190" t="s">
        <v>322</v>
      </c>
      <c r="C17" s="758"/>
      <c r="D17" s="758"/>
      <c r="E17" s="758"/>
      <c r="F17" s="758"/>
      <c r="G17" s="758"/>
      <c r="H17" s="2"/>
      <c r="I17" s="2"/>
      <c r="J17" s="2"/>
      <c r="K17" s="2"/>
      <c r="L17" s="2"/>
    </row>
    <row r="18" spans="1:13" ht="13.2" customHeight="1" x14ac:dyDescent="0.25">
      <c r="B18" s="32"/>
      <c r="C18" s="32"/>
      <c r="D18" s="32"/>
      <c r="E18" s="14"/>
      <c r="F18" s="14"/>
      <c r="G18" s="19"/>
      <c r="H18" s="19"/>
      <c r="I18" s="19"/>
      <c r="J18" s="19"/>
      <c r="K18" s="19"/>
      <c r="L18" s="19"/>
      <c r="M18" s="15"/>
    </row>
    <row r="19" spans="1:13" ht="13.2" customHeight="1" x14ac:dyDescent="0.25">
      <c r="B19" s="32"/>
      <c r="C19" s="32"/>
      <c r="D19" s="32"/>
      <c r="E19" s="14"/>
      <c r="F19" s="14"/>
      <c r="G19" s="19"/>
      <c r="H19" s="19"/>
      <c r="I19" s="19"/>
      <c r="J19" s="19"/>
      <c r="K19" s="19"/>
      <c r="L19" s="19"/>
      <c r="M19" s="15"/>
    </row>
    <row r="20" spans="1:13" ht="46.2" customHeight="1" x14ac:dyDescent="0.25">
      <c r="B20" s="29" t="s">
        <v>176</v>
      </c>
      <c r="C20" s="756" t="s">
        <v>323</v>
      </c>
      <c r="D20" s="756"/>
      <c r="E20" s="756"/>
      <c r="F20" s="756"/>
      <c r="G20" s="756"/>
      <c r="H20" s="2"/>
      <c r="I20" s="2"/>
      <c r="J20" s="2"/>
      <c r="K20" s="2"/>
      <c r="L20" s="2"/>
    </row>
    <row r="21" spans="1:13" ht="46.2" customHeight="1" x14ac:dyDescent="0.25">
      <c r="B21" s="2"/>
      <c r="C21" s="22"/>
      <c r="D21" s="22"/>
      <c r="E21" s="23"/>
      <c r="F21" s="22"/>
      <c r="G21" s="22"/>
      <c r="H21" s="22"/>
      <c r="I21" s="22"/>
      <c r="J21" s="22"/>
      <c r="K21" s="22"/>
      <c r="L21" s="24"/>
      <c r="M21" s="16"/>
    </row>
    <row r="22" spans="1:13" ht="46.2" customHeight="1" x14ac:dyDescent="0.25">
      <c r="B22" s="29" t="s">
        <v>175</v>
      </c>
      <c r="C22" s="28" t="s">
        <v>177</v>
      </c>
      <c r="D22" s="26" t="s">
        <v>178</v>
      </c>
      <c r="E22" s="26" t="s">
        <v>180</v>
      </c>
      <c r="F22" s="156" t="s">
        <v>2</v>
      </c>
      <c r="G22" s="157" t="s">
        <v>181</v>
      </c>
      <c r="H22" s="157" t="s">
        <v>13</v>
      </c>
      <c r="I22" s="157" t="s">
        <v>181</v>
      </c>
      <c r="J22" s="157" t="s">
        <v>18</v>
      </c>
      <c r="K22" s="157" t="s">
        <v>181</v>
      </c>
      <c r="L22" s="157" t="s">
        <v>171</v>
      </c>
      <c r="M22" s="16"/>
    </row>
    <row r="23" spans="1:13" ht="84" customHeight="1" x14ac:dyDescent="0.25">
      <c r="B23" s="25" t="s">
        <v>179</v>
      </c>
      <c r="C23" s="190" t="s">
        <v>235</v>
      </c>
      <c r="D23" s="190" t="s">
        <v>236</v>
      </c>
      <c r="E23" s="27" t="s">
        <v>233</v>
      </c>
      <c r="F23" s="192">
        <v>8</v>
      </c>
      <c r="G23" s="193" t="str">
        <f>VLOOKUP(F23,RIASSUNTO!$C$6:$G$16,3,0)</f>
        <v>MOLTO ALTO</v>
      </c>
      <c r="H23" s="189">
        <v>6</v>
      </c>
      <c r="I23" s="193" t="str">
        <f>VLOOKUP(H23,RIASSUNTO!$C$6:$G$16,4,0)</f>
        <v>OCCASIONALE</v>
      </c>
      <c r="J23" s="189">
        <v>7</v>
      </c>
      <c r="K23" s="193" t="str">
        <f>VLOOKUP(J23,RIASSUNTO!$C$6:$G$16,5,0)</f>
        <v>REMOTA</v>
      </c>
      <c r="L23" s="21">
        <f>F23*H23*J23</f>
        <v>336</v>
      </c>
      <c r="M23" s="16"/>
    </row>
    <row r="24" spans="1:13" ht="87" customHeight="1" x14ac:dyDescent="0.25">
      <c r="B24" s="18" t="s">
        <v>240</v>
      </c>
      <c r="C24" s="191" t="s">
        <v>237</v>
      </c>
      <c r="D24" s="190" t="s">
        <v>238</v>
      </c>
      <c r="E24" s="27" t="s">
        <v>239</v>
      </c>
      <c r="F24" s="192"/>
      <c r="G24" s="193" t="e">
        <f>VLOOKUP(F24,RIASSUNTO!$C$6:$G$16,3,0)</f>
        <v>#N/A</v>
      </c>
      <c r="H24" s="189"/>
      <c r="I24" s="193" t="e">
        <f>VLOOKUP(H24,RIASSUNTO!$C$6:$G$16,4,0)</f>
        <v>#N/A</v>
      </c>
      <c r="J24" s="189"/>
      <c r="K24" s="193" t="e">
        <f>VLOOKUP(J24,RIASSUNTO!$C$6:$G$16,5,0)</f>
        <v>#N/A</v>
      </c>
      <c r="L24" s="21">
        <f t="shared" ref="L24" si="0">F24*H24*J24</f>
        <v>0</v>
      </c>
      <c r="M24" s="16"/>
    </row>
    <row r="27" spans="1:13" ht="40.200000000000003" customHeight="1" x14ac:dyDescent="0.25">
      <c r="B27" s="154" t="s">
        <v>324</v>
      </c>
    </row>
    <row r="28" spans="1:13" ht="24.6" x14ac:dyDescent="0.4">
      <c r="C28" s="153" t="s">
        <v>325</v>
      </c>
      <c r="D28" s="153" t="s">
        <v>295</v>
      </c>
    </row>
    <row r="30" spans="1:13" ht="38.4" customHeight="1" x14ac:dyDescent="0.25">
      <c r="B30" s="96" t="s">
        <v>179</v>
      </c>
      <c r="C30" s="155">
        <f>L23</f>
        <v>336</v>
      </c>
      <c r="D30" s="155" t="str">
        <f>IF(C30&lt;=150,"BASSO",(IF(AND(C30&gt;150,C30&lt;=300),"MEDIO","ALTO")))</f>
        <v>ALTO</v>
      </c>
    </row>
    <row r="31" spans="1:13" ht="44.4" customHeight="1" x14ac:dyDescent="0.25">
      <c r="B31" s="96" t="s">
        <v>240</v>
      </c>
      <c r="C31" s="155">
        <f>L24</f>
        <v>0</v>
      </c>
      <c r="D31" s="155" t="str">
        <f>IF(C31&lt;=150,"BASSO",(IF(AND(C31&gt;150,C31&lt;=300),"MEDIO","ALTO")))</f>
        <v>BASSO</v>
      </c>
    </row>
    <row r="34" spans="3:6" ht="13.8" thickBot="1" x14ac:dyDescent="0.3"/>
    <row r="35" spans="3:6" ht="18" x14ac:dyDescent="0.35">
      <c r="C35" s="194" t="s">
        <v>326</v>
      </c>
      <c r="D35" s="195"/>
      <c r="E35" s="195"/>
      <c r="F35" s="196"/>
    </row>
    <row r="36" spans="3:6" ht="18" x14ac:dyDescent="0.35">
      <c r="C36" s="197"/>
      <c r="D36" s="198" t="s">
        <v>2</v>
      </c>
      <c r="E36" s="198" t="s">
        <v>13</v>
      </c>
      <c r="F36" s="199" t="s">
        <v>18</v>
      </c>
    </row>
    <row r="37" spans="3:6" ht="18" x14ac:dyDescent="0.35">
      <c r="C37" s="197">
        <v>10</v>
      </c>
      <c r="D37" s="200" t="s">
        <v>8</v>
      </c>
      <c r="E37" s="200" t="s">
        <v>14</v>
      </c>
      <c r="F37" s="201" t="s">
        <v>19</v>
      </c>
    </row>
    <row r="38" spans="3:6" ht="18" x14ac:dyDescent="0.35">
      <c r="C38" s="197">
        <v>9</v>
      </c>
      <c r="D38" s="200" t="s">
        <v>8</v>
      </c>
      <c r="E38" s="200" t="s">
        <v>14</v>
      </c>
      <c r="F38" s="201" t="s">
        <v>19</v>
      </c>
    </row>
    <row r="39" spans="3:6" ht="18" x14ac:dyDescent="0.35">
      <c r="C39" s="197">
        <v>8</v>
      </c>
      <c r="D39" s="200" t="s">
        <v>9</v>
      </c>
      <c r="E39" s="200" t="s">
        <v>15</v>
      </c>
      <c r="F39" s="201" t="s">
        <v>16</v>
      </c>
    </row>
    <row r="40" spans="3:6" ht="18" x14ac:dyDescent="0.35">
      <c r="C40" s="197">
        <v>7</v>
      </c>
      <c r="D40" s="200" t="s">
        <v>9</v>
      </c>
      <c r="E40" s="200" t="s">
        <v>15</v>
      </c>
      <c r="F40" s="201" t="s">
        <v>16</v>
      </c>
    </row>
    <row r="41" spans="3:6" ht="18" x14ac:dyDescent="0.35">
      <c r="C41" s="197">
        <v>6</v>
      </c>
      <c r="D41" s="200" t="s">
        <v>10</v>
      </c>
      <c r="E41" s="200" t="s">
        <v>23</v>
      </c>
      <c r="F41" s="201" t="s">
        <v>20</v>
      </c>
    </row>
    <row r="42" spans="3:6" ht="18" x14ac:dyDescent="0.35">
      <c r="C42" s="197">
        <v>5</v>
      </c>
      <c r="D42" s="200" t="s">
        <v>10</v>
      </c>
      <c r="E42" s="200" t="s">
        <v>23</v>
      </c>
      <c r="F42" s="201" t="s">
        <v>20</v>
      </c>
    </row>
    <row r="43" spans="3:6" ht="18" x14ac:dyDescent="0.35">
      <c r="C43" s="197">
        <v>4</v>
      </c>
      <c r="D43" s="200" t="s">
        <v>11</v>
      </c>
      <c r="E43" s="200" t="s">
        <v>16</v>
      </c>
      <c r="F43" s="201" t="s">
        <v>21</v>
      </c>
    </row>
    <row r="44" spans="3:6" ht="18" x14ac:dyDescent="0.35">
      <c r="C44" s="197">
        <v>3</v>
      </c>
      <c r="D44" s="200" t="s">
        <v>11</v>
      </c>
      <c r="E44" s="200" t="s">
        <v>16</v>
      </c>
      <c r="F44" s="201" t="s">
        <v>21</v>
      </c>
    </row>
    <row r="45" spans="3:6" ht="18" x14ac:dyDescent="0.35">
      <c r="C45" s="197">
        <v>2</v>
      </c>
      <c r="D45" s="200" t="s">
        <v>12</v>
      </c>
      <c r="E45" s="200" t="s">
        <v>17</v>
      </c>
      <c r="F45" s="201" t="s">
        <v>22</v>
      </c>
    </row>
    <row r="46" spans="3:6" ht="18.600000000000001" thickBot="1" x14ac:dyDescent="0.4">
      <c r="C46" s="202">
        <v>1</v>
      </c>
      <c r="D46" s="203" t="s">
        <v>12</v>
      </c>
      <c r="E46" s="203" t="s">
        <v>17</v>
      </c>
      <c r="F46" s="204" t="s">
        <v>22</v>
      </c>
    </row>
  </sheetData>
  <sheetProtection algorithmName="SHA-512" hashValue="A2zX6aiZ73hP9ozp83jyMg9J+UretUsyLpfmpvVA6KKRLH1LAYCSi1SU02N73Tgjz+2qEWsSz3rw4WvWwkSN5Q==" saltValue="t8wqDGzSLWf8ymbQQEXDrQ==" spinCount="100000" sheet="1" objects="1" scenarios="1"/>
  <mergeCells count="15">
    <mergeCell ref="B1:C5"/>
    <mergeCell ref="D1:L2"/>
    <mergeCell ref="D3:L3"/>
    <mergeCell ref="D4:L5"/>
    <mergeCell ref="B7:C11"/>
    <mergeCell ref="D7:J8"/>
    <mergeCell ref="K7:L11"/>
    <mergeCell ref="D9:J9"/>
    <mergeCell ref="D10:J11"/>
    <mergeCell ref="C20:G20"/>
    <mergeCell ref="C13:G13"/>
    <mergeCell ref="C14:G14"/>
    <mergeCell ref="C15:G15"/>
    <mergeCell ref="C16:G16"/>
    <mergeCell ref="C17:G17"/>
  </mergeCells>
  <conditionalFormatting sqref="D30">
    <cfRule type="containsText" dxfId="5" priority="4" operator="containsText" text="ALTO">
      <formula>NOT(ISERROR(SEARCH("ALTO",D30)))</formula>
    </cfRule>
    <cfRule type="containsText" dxfId="4" priority="5" operator="containsText" text="BASSO">
      <formula>NOT(ISERROR(SEARCH("BASSO",D30)))</formula>
    </cfRule>
    <cfRule type="containsText" dxfId="3" priority="6" operator="containsText" text="MEDIO">
      <formula>NOT(ISERROR(SEARCH("MEDIO",D30)))</formula>
    </cfRule>
  </conditionalFormatting>
  <conditionalFormatting sqref="D31">
    <cfRule type="containsText" dxfId="2" priority="1" operator="containsText" text="ALTO">
      <formula>NOT(ISERROR(SEARCH("ALTO",D31)))</formula>
    </cfRule>
    <cfRule type="containsText" dxfId="1" priority="2" operator="containsText" text="BASSO">
      <formula>NOT(ISERROR(SEARCH("BASSO",D31)))</formula>
    </cfRule>
    <cfRule type="containsText" dxfId="0" priority="3" operator="containsText" text="MEDIO">
      <formula>NOT(ISERROR(SEARCH("MEDIO",D31)))</formula>
    </cfRule>
  </conditionalFormatting>
  <dataValidations count="1">
    <dataValidation type="list" allowBlank="1" showInputMessage="1" showErrorMessage="1" sqref="F23:F24 H23:H24 J23:J24" xr:uid="{00000000-0002-0000-0700-000000000000}">
      <formula1>"1,2,3,4,5,6,7,8,9,10"</formula1>
    </dataValidation>
  </dataValidation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D3:O96"/>
  <sheetViews>
    <sheetView topLeftCell="A22" workbookViewId="0">
      <selection activeCell="A22" sqref="A1:XFD1048576"/>
    </sheetView>
  </sheetViews>
  <sheetFormatPr defaultColWidth="8.88671875" defaultRowHeight="14.4" x14ac:dyDescent="0.3"/>
  <cols>
    <col min="1" max="3" width="8.88671875" style="158"/>
    <col min="4" max="4" width="46.33203125" style="158" bestFit="1" customWidth="1"/>
    <col min="5" max="8" width="8.88671875" style="158"/>
    <col min="9" max="9" width="43.33203125" style="158" customWidth="1"/>
    <col min="10" max="13" width="8.88671875" style="158"/>
    <col min="14" max="14" width="34.109375" style="158" bestFit="1" customWidth="1"/>
    <col min="15" max="16384" width="8.88671875" style="158"/>
  </cols>
  <sheetData>
    <row r="3" spans="4:15" x14ac:dyDescent="0.3">
      <c r="D3" s="158" t="s">
        <v>110</v>
      </c>
      <c r="E3" s="158">
        <v>0.5</v>
      </c>
      <c r="F3" s="158">
        <v>200</v>
      </c>
      <c r="G3" s="158">
        <v>25</v>
      </c>
      <c r="N3" s="158" t="s">
        <v>367</v>
      </c>
      <c r="O3" s="158">
        <v>1</v>
      </c>
    </row>
    <row r="4" spans="4:15" x14ac:dyDescent="0.3">
      <c r="D4" s="158" t="s">
        <v>48</v>
      </c>
      <c r="E4" s="158">
        <v>3</v>
      </c>
      <c r="F4" s="158">
        <v>100</v>
      </c>
      <c r="G4" s="158">
        <v>50</v>
      </c>
      <c r="N4" s="158" t="s">
        <v>114</v>
      </c>
      <c r="O4" s="158">
        <v>20</v>
      </c>
    </row>
    <row r="5" spans="4:15" x14ac:dyDescent="0.3">
      <c r="D5" s="158" t="s">
        <v>366</v>
      </c>
      <c r="E5" s="158">
        <v>25</v>
      </c>
      <c r="F5" s="158">
        <v>50</v>
      </c>
      <c r="G5" s="158">
        <v>100</v>
      </c>
    </row>
    <row r="6" spans="4:15" x14ac:dyDescent="0.3">
      <c r="D6" s="158" t="s">
        <v>50</v>
      </c>
      <c r="E6" s="158">
        <v>50</v>
      </c>
      <c r="F6" s="158">
        <v>10</v>
      </c>
      <c r="G6" s="158">
        <v>125</v>
      </c>
    </row>
    <row r="7" spans="4:15" x14ac:dyDescent="0.3">
      <c r="D7" s="158" t="s">
        <v>365</v>
      </c>
      <c r="E7" s="158">
        <v>100</v>
      </c>
      <c r="F7" s="158">
        <v>5</v>
      </c>
      <c r="G7" s="158">
        <v>150</v>
      </c>
    </row>
    <row r="8" spans="4:15" x14ac:dyDescent="0.3">
      <c r="N8" s="158" t="s">
        <v>115</v>
      </c>
      <c r="O8" s="158">
        <v>1</v>
      </c>
    </row>
    <row r="9" spans="4:15" x14ac:dyDescent="0.3">
      <c r="D9" s="158">
        <v>1</v>
      </c>
      <c r="E9" s="158">
        <v>2</v>
      </c>
      <c r="F9" s="158">
        <v>3</v>
      </c>
      <c r="G9" s="158">
        <v>4</v>
      </c>
      <c r="H9" s="158">
        <v>5</v>
      </c>
      <c r="I9" s="158">
        <v>6</v>
      </c>
      <c r="J9" s="158">
        <v>7</v>
      </c>
      <c r="N9" s="158" t="s">
        <v>116</v>
      </c>
      <c r="O9" s="158">
        <v>2</v>
      </c>
    </row>
    <row r="10" spans="4:15" x14ac:dyDescent="0.3">
      <c r="D10" s="159" t="s">
        <v>47</v>
      </c>
      <c r="E10" s="159">
        <v>1</v>
      </c>
      <c r="F10" s="159">
        <v>2</v>
      </c>
      <c r="G10" s="159">
        <v>0.5</v>
      </c>
      <c r="H10" s="159">
        <v>0.5</v>
      </c>
      <c r="I10" s="159">
        <v>100</v>
      </c>
      <c r="J10" s="159">
        <v>0.5</v>
      </c>
      <c r="N10" s="158" t="s">
        <v>54</v>
      </c>
      <c r="O10" s="158">
        <v>3</v>
      </c>
    </row>
    <row r="11" spans="4:15" x14ac:dyDescent="0.3">
      <c r="D11" s="159" t="s">
        <v>52</v>
      </c>
      <c r="E11" s="159">
        <v>5</v>
      </c>
      <c r="F11" s="159">
        <v>1</v>
      </c>
      <c r="G11" s="159">
        <v>100</v>
      </c>
      <c r="H11" s="159">
        <v>1</v>
      </c>
      <c r="I11" s="159">
        <v>0.5</v>
      </c>
      <c r="J11" s="159">
        <v>50</v>
      </c>
    </row>
    <row r="12" spans="4:15" x14ac:dyDescent="0.3">
      <c r="D12" s="159" t="s">
        <v>54</v>
      </c>
      <c r="E12" s="159">
        <v>20</v>
      </c>
      <c r="F12" s="159">
        <v>1</v>
      </c>
      <c r="G12" s="159">
        <v>100</v>
      </c>
      <c r="H12" s="159">
        <v>1</v>
      </c>
      <c r="I12" s="159">
        <v>100</v>
      </c>
      <c r="J12" s="159">
        <v>100</v>
      </c>
    </row>
    <row r="13" spans="4:15" x14ac:dyDescent="0.3">
      <c r="D13" s="159" t="s">
        <v>193</v>
      </c>
      <c r="E13" s="159">
        <v>2</v>
      </c>
      <c r="F13" s="159">
        <v>0.5</v>
      </c>
      <c r="G13" s="159">
        <v>100</v>
      </c>
      <c r="H13" s="159">
        <v>1</v>
      </c>
      <c r="I13" s="159">
        <v>100</v>
      </c>
      <c r="J13" s="159">
        <v>50</v>
      </c>
    </row>
    <row r="15" spans="4:15" x14ac:dyDescent="0.3">
      <c r="D15" s="158" t="s">
        <v>55</v>
      </c>
      <c r="E15" s="158">
        <v>1</v>
      </c>
      <c r="F15" s="160">
        <v>3</v>
      </c>
      <c r="G15" s="160">
        <v>0.05</v>
      </c>
    </row>
    <row r="16" spans="4:15" x14ac:dyDescent="0.3">
      <c r="D16" s="158" t="s">
        <v>56</v>
      </c>
      <c r="E16" s="158">
        <v>3</v>
      </c>
      <c r="F16" s="160">
        <v>1</v>
      </c>
      <c r="G16" s="160">
        <v>1</v>
      </c>
    </row>
    <row r="17" spans="4:7" x14ac:dyDescent="0.3">
      <c r="D17" s="158" t="s">
        <v>53</v>
      </c>
      <c r="E17" s="158">
        <v>0.1</v>
      </c>
      <c r="F17" s="160">
        <v>0.1</v>
      </c>
      <c r="G17" s="160">
        <v>0.05</v>
      </c>
    </row>
    <row r="20" spans="4:7" x14ac:dyDescent="0.3">
      <c r="D20" s="158" t="s">
        <v>132</v>
      </c>
      <c r="E20" s="158">
        <v>1</v>
      </c>
    </row>
    <row r="21" spans="4:7" x14ac:dyDescent="0.3">
      <c r="D21" s="158" t="s">
        <v>51</v>
      </c>
      <c r="E21" s="158">
        <v>10</v>
      </c>
      <c r="G21" s="161"/>
    </row>
    <row r="23" spans="4:7" x14ac:dyDescent="0.3">
      <c r="D23" s="158" t="s">
        <v>47</v>
      </c>
      <c r="E23" s="158">
        <v>1</v>
      </c>
    </row>
    <row r="24" spans="4:7" x14ac:dyDescent="0.3">
      <c r="D24" s="158" t="s">
        <v>52</v>
      </c>
      <c r="E24" s="158">
        <v>15</v>
      </c>
    </row>
    <row r="25" spans="4:7" x14ac:dyDescent="0.3">
      <c r="D25" s="158" t="s">
        <v>53</v>
      </c>
      <c r="E25" s="158">
        <v>15</v>
      </c>
    </row>
    <row r="27" spans="4:7" x14ac:dyDescent="0.3">
      <c r="D27" s="158" t="s">
        <v>249</v>
      </c>
      <c r="E27" s="158">
        <v>5</v>
      </c>
    </row>
    <row r="28" spans="4:7" x14ac:dyDescent="0.3">
      <c r="D28" s="158" t="s">
        <v>250</v>
      </c>
      <c r="E28" s="158">
        <v>1</v>
      </c>
    </row>
    <row r="29" spans="4:7" x14ac:dyDescent="0.3">
      <c r="D29" s="158" t="s">
        <v>54</v>
      </c>
      <c r="E29" s="158">
        <v>3</v>
      </c>
    </row>
    <row r="31" spans="4:7" x14ac:dyDescent="0.3">
      <c r="D31" s="162" t="s">
        <v>59</v>
      </c>
      <c r="E31" s="158">
        <v>1</v>
      </c>
    </row>
    <row r="32" spans="4:7" x14ac:dyDescent="0.3">
      <c r="D32" s="162" t="s">
        <v>58</v>
      </c>
      <c r="E32" s="158">
        <v>10</v>
      </c>
    </row>
    <row r="33" spans="4:12" x14ac:dyDescent="0.3">
      <c r="D33" s="162" t="s">
        <v>60</v>
      </c>
      <c r="E33" s="158">
        <v>20</v>
      </c>
    </row>
    <row r="34" spans="4:12" x14ac:dyDescent="0.3">
      <c r="D34" s="162" t="s">
        <v>54</v>
      </c>
      <c r="E34" s="158">
        <v>30</v>
      </c>
    </row>
    <row r="36" spans="4:12" x14ac:dyDescent="0.3">
      <c r="D36" s="162" t="s">
        <v>61</v>
      </c>
      <c r="E36" s="158">
        <v>10</v>
      </c>
    </row>
    <row r="37" spans="4:12" x14ac:dyDescent="0.3">
      <c r="D37" s="162" t="s">
        <v>62</v>
      </c>
      <c r="E37" s="158">
        <v>5</v>
      </c>
    </row>
    <row r="38" spans="4:12" x14ac:dyDescent="0.3">
      <c r="D38" s="162" t="s">
        <v>51</v>
      </c>
      <c r="E38" s="158">
        <v>3</v>
      </c>
    </row>
    <row r="39" spans="4:12" x14ac:dyDescent="0.3">
      <c r="D39" s="158" t="s">
        <v>398</v>
      </c>
    </row>
    <row r="41" spans="4:12" x14ac:dyDescent="0.3">
      <c r="D41" s="162" t="s">
        <v>68</v>
      </c>
      <c r="E41" s="158">
        <v>10</v>
      </c>
    </row>
    <row r="42" spans="4:12" x14ac:dyDescent="0.3">
      <c r="D42" s="162" t="s">
        <v>69</v>
      </c>
      <c r="E42" s="158">
        <v>7</v>
      </c>
    </row>
    <row r="43" spans="4:12" x14ac:dyDescent="0.3">
      <c r="D43" s="162" t="s">
        <v>70</v>
      </c>
      <c r="E43" s="158">
        <v>3</v>
      </c>
    </row>
    <row r="44" spans="4:12" x14ac:dyDescent="0.3">
      <c r="D44" s="162" t="s">
        <v>71</v>
      </c>
      <c r="E44" s="158">
        <v>1</v>
      </c>
    </row>
    <row r="47" spans="4:12" x14ac:dyDescent="0.3">
      <c r="D47" s="162" t="s">
        <v>135</v>
      </c>
      <c r="E47" s="158">
        <v>5</v>
      </c>
      <c r="J47" s="158" t="s">
        <v>127</v>
      </c>
      <c r="K47" s="158">
        <v>10</v>
      </c>
      <c r="L47" s="158">
        <v>0.1</v>
      </c>
    </row>
    <row r="48" spans="4:12" x14ac:dyDescent="0.3">
      <c r="D48" s="162" t="s">
        <v>84</v>
      </c>
      <c r="E48" s="158">
        <v>5</v>
      </c>
      <c r="J48" s="158" t="s">
        <v>81</v>
      </c>
      <c r="K48" s="158">
        <v>0.5</v>
      </c>
      <c r="L48" s="158">
        <v>5</v>
      </c>
    </row>
    <row r="49" spans="4:12" x14ac:dyDescent="0.3">
      <c r="D49" s="162" t="s">
        <v>72</v>
      </c>
      <c r="E49" s="158">
        <v>10</v>
      </c>
      <c r="J49" s="158" t="s">
        <v>152</v>
      </c>
      <c r="K49" s="158">
        <v>1</v>
      </c>
      <c r="L49" s="158">
        <v>1</v>
      </c>
    </row>
    <row r="50" spans="4:12" x14ac:dyDescent="0.3">
      <c r="D50" s="162" t="s">
        <v>81</v>
      </c>
      <c r="E50" s="158">
        <v>1</v>
      </c>
      <c r="J50" s="158" t="s">
        <v>54</v>
      </c>
      <c r="K50" s="158">
        <v>0.5</v>
      </c>
      <c r="L50" s="158">
        <v>0.1</v>
      </c>
    </row>
    <row r="52" spans="4:12" x14ac:dyDescent="0.3">
      <c r="D52" s="162" t="s">
        <v>74</v>
      </c>
      <c r="E52" s="158">
        <v>0.1</v>
      </c>
      <c r="I52" s="158" t="s">
        <v>157</v>
      </c>
      <c r="K52" s="158">
        <v>0.01</v>
      </c>
    </row>
    <row r="53" spans="4:12" x14ac:dyDescent="0.3">
      <c r="D53" s="162" t="s">
        <v>75</v>
      </c>
      <c r="E53" s="158">
        <v>0.5</v>
      </c>
      <c r="I53" s="158" t="s">
        <v>158</v>
      </c>
      <c r="K53" s="158">
        <v>1</v>
      </c>
    </row>
    <row r="54" spans="4:12" x14ac:dyDescent="0.3">
      <c r="D54" s="162" t="s">
        <v>159</v>
      </c>
      <c r="E54" s="158">
        <v>0.5</v>
      </c>
    </row>
    <row r="55" spans="4:12" x14ac:dyDescent="0.3">
      <c r="D55" s="162" t="s">
        <v>51</v>
      </c>
      <c r="E55" s="158">
        <v>0.5</v>
      </c>
    </row>
    <row r="56" spans="4:12" x14ac:dyDescent="0.3">
      <c r="D56" s="162" t="s">
        <v>86</v>
      </c>
      <c r="E56" s="158">
        <v>1</v>
      </c>
    </row>
    <row r="58" spans="4:12" x14ac:dyDescent="0.3">
      <c r="D58" s="158" t="s">
        <v>48</v>
      </c>
      <c r="E58" s="158">
        <v>1</v>
      </c>
    </row>
    <row r="59" spans="4:12" x14ac:dyDescent="0.3">
      <c r="D59" s="158" t="s">
        <v>49</v>
      </c>
      <c r="E59" s="158">
        <v>0.8</v>
      </c>
    </row>
    <row r="60" spans="4:12" x14ac:dyDescent="0.3">
      <c r="D60" s="158" t="s">
        <v>50</v>
      </c>
      <c r="E60" s="158">
        <v>0.5</v>
      </c>
    </row>
    <row r="61" spans="4:12" x14ac:dyDescent="0.3">
      <c r="D61" s="158" t="s">
        <v>77</v>
      </c>
      <c r="E61" s="158">
        <v>1</v>
      </c>
    </row>
    <row r="64" spans="4:12" x14ac:dyDescent="0.3">
      <c r="D64" s="158" t="s">
        <v>85</v>
      </c>
      <c r="E64" s="158">
        <v>0.01</v>
      </c>
    </row>
    <row r="65" spans="4:5" x14ac:dyDescent="0.3">
      <c r="D65" s="158" t="s">
        <v>191</v>
      </c>
      <c r="E65" s="158">
        <v>0.1</v>
      </c>
    </row>
    <row r="66" spans="4:5" x14ac:dyDescent="0.3">
      <c r="D66" s="158" t="s">
        <v>54</v>
      </c>
      <c r="E66" s="158">
        <v>1</v>
      </c>
    </row>
    <row r="67" spans="4:5" x14ac:dyDescent="0.3">
      <c r="D67" s="158" t="s">
        <v>86</v>
      </c>
      <c r="E67" s="158">
        <v>1</v>
      </c>
    </row>
    <row r="71" spans="4:5" x14ac:dyDescent="0.3">
      <c r="D71" s="163" t="s">
        <v>88</v>
      </c>
    </row>
    <row r="72" spans="4:5" x14ac:dyDescent="0.3">
      <c r="D72" s="158" t="s">
        <v>89</v>
      </c>
    </row>
    <row r="73" spans="4:5" x14ac:dyDescent="0.3">
      <c r="D73" s="158" t="s">
        <v>196</v>
      </c>
    </row>
    <row r="74" spans="4:5" x14ac:dyDescent="0.3">
      <c r="D74" s="158" t="s">
        <v>90</v>
      </c>
    </row>
    <row r="76" spans="4:5" x14ac:dyDescent="0.3">
      <c r="D76" s="163" t="s">
        <v>197</v>
      </c>
    </row>
    <row r="77" spans="4:5" x14ac:dyDescent="0.3">
      <c r="D77" s="158" t="s">
        <v>198</v>
      </c>
    </row>
    <row r="78" spans="4:5" x14ac:dyDescent="0.3">
      <c r="D78" s="158" t="s">
        <v>199</v>
      </c>
    </row>
    <row r="79" spans="4:5" x14ac:dyDescent="0.3">
      <c r="D79" s="158" t="s">
        <v>200</v>
      </c>
    </row>
    <row r="80" spans="4:5" x14ac:dyDescent="0.3">
      <c r="D80" s="158" t="s">
        <v>201</v>
      </c>
    </row>
    <row r="82" spans="4:6" x14ac:dyDescent="0.3">
      <c r="D82" s="163" t="s">
        <v>202</v>
      </c>
    </row>
    <row r="83" spans="4:6" x14ac:dyDescent="0.3">
      <c r="D83" s="158" t="s">
        <v>117</v>
      </c>
    </row>
    <row r="84" spans="4:6" x14ac:dyDescent="0.3">
      <c r="D84" s="158" t="s">
        <v>203</v>
      </c>
    </row>
    <row r="85" spans="4:6" x14ac:dyDescent="0.3">
      <c r="D85" s="158" t="s">
        <v>204</v>
      </c>
    </row>
    <row r="88" spans="4:6" x14ac:dyDescent="0.3">
      <c r="D88" s="158" t="s">
        <v>241</v>
      </c>
    </row>
    <row r="89" spans="4:6" ht="28.8" x14ac:dyDescent="0.3">
      <c r="D89" s="164" t="s">
        <v>258</v>
      </c>
    </row>
    <row r="93" spans="4:6" x14ac:dyDescent="0.3">
      <c r="D93" s="158" t="s">
        <v>393</v>
      </c>
      <c r="E93" s="158">
        <v>0.5</v>
      </c>
    </row>
    <row r="94" spans="4:6" x14ac:dyDescent="0.3">
      <c r="D94" s="158" t="s">
        <v>395</v>
      </c>
      <c r="E94" s="158">
        <v>100</v>
      </c>
    </row>
    <row r="95" spans="4:6" x14ac:dyDescent="0.3">
      <c r="D95" s="158" t="s">
        <v>391</v>
      </c>
      <c r="E95" s="158">
        <v>50</v>
      </c>
      <c r="F95" s="158" t="s">
        <v>392</v>
      </c>
    </row>
    <row r="96" spans="4:6" x14ac:dyDescent="0.3">
      <c r="D96" s="158" t="s">
        <v>394</v>
      </c>
      <c r="E96" s="158">
        <v>100</v>
      </c>
    </row>
  </sheetData>
  <sheetProtection password="C114"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5</vt:i4>
      </vt:variant>
    </vt:vector>
  </HeadingPairs>
  <TitlesOfParts>
    <vt:vector size="16" baseType="lpstr">
      <vt:lpstr>1_Cartiglio </vt:lpstr>
      <vt:lpstr>2_INDICE</vt:lpstr>
      <vt:lpstr>3_SCHEMA</vt:lpstr>
      <vt:lpstr>4-INFORMAZIONI RISULTATI AZIONI</vt:lpstr>
      <vt:lpstr>5-VdR_PdM</vt:lpstr>
      <vt:lpstr>6-VdR_processo</vt:lpstr>
      <vt:lpstr>7-OPPORTUNITA</vt:lpstr>
      <vt:lpstr>8-VERIFICA PARTE TERZA_BOZZA </vt:lpstr>
      <vt:lpstr>Foglio1</vt:lpstr>
      <vt:lpstr>modifiche</vt:lpstr>
      <vt:lpstr>RIASSUNTO</vt:lpstr>
      <vt:lpstr>'4-INFORMAZIONI RISULTATI AZIONI'!Area_stampa</vt:lpstr>
      <vt:lpstr>'5-VdR_PdM'!Area_stampa</vt:lpstr>
      <vt:lpstr>'6-VdR_processo'!Area_stampa</vt:lpstr>
      <vt:lpstr>'4-INFORMAZIONI RISULTATI AZIONI'!Titoli_stampa</vt:lpstr>
      <vt:lpstr>'6-VdR_processo'!Titoli_stampa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Dall'Ara</dc:creator>
  <cp:lastModifiedBy>Marro Silvia</cp:lastModifiedBy>
  <cp:lastPrinted>2023-05-15T12:37:41Z</cp:lastPrinted>
  <dcterms:created xsi:type="dcterms:W3CDTF">2020-01-31T12:32:17Z</dcterms:created>
  <dcterms:modified xsi:type="dcterms:W3CDTF">2023-07-24T08:15:50Z</dcterms:modified>
</cp:coreProperties>
</file>